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PLAN DE ESTUDIOS 2019, 2022\PLAN DE ESTUDIO 2022-I\"/>
    </mc:Choice>
  </mc:AlternateContent>
  <xr:revisionPtr revIDLastSave="0" documentId="13_ncr:1_{106CAD31-0F36-4F79-BBC5-4F67DEC91D4A}" xr6:coauthVersionLast="47" xr6:coauthVersionMax="47" xr10:uidLastSave="{00000000-0000-0000-0000-000000000000}"/>
  <bookViews>
    <workbookView xWindow="-120" yWindow="-120" windowWidth="29040" windowHeight="15840" tabRatio="740" activeTab="7" xr2:uid="{00000000-000D-0000-FFFF-FFFF00000000}"/>
  </bookViews>
  <sheets>
    <sheet name="Perfil_Egreso" sheetId="41" r:id="rId1"/>
    <sheet name="Programa_Estudio" sheetId="3" r:id="rId2"/>
    <sheet name="Capacidades" sheetId="53" r:id="rId3"/>
    <sheet name="Organización_Modular" sheetId="49" r:id="rId4"/>
    <sheet name="M1" sheetId="55" r:id="rId5"/>
    <sheet name="M2" sheetId="59" r:id="rId6"/>
    <sheet name="M3" sheetId="60" r:id="rId7"/>
    <sheet name="Itinerario" sheetId="51" r:id="rId8"/>
    <sheet name="Ambiente_Equipamiento" sheetId="54" r:id="rId9"/>
    <sheet name="Asoc_ambiente_UD" sheetId="52" r:id="rId10"/>
    <sheet name="CheckUD" sheetId="64" r:id="rId11"/>
    <sheet name="Check Amb" sheetId="66" r:id="rId12"/>
  </sheets>
  <externalReferences>
    <externalReference r:id="rId13"/>
  </externalReferences>
  <definedNames>
    <definedName name="_xlnm._FilterDatabase" localSheetId="8" hidden="1">Ambiente_Equipamiento!$A$13:$G$180</definedName>
    <definedName name="_xlnm._FilterDatabase" localSheetId="9" hidden="1">Asoc_ambiente_UD!$A$13:$F$914</definedName>
    <definedName name="_xlnm._FilterDatabase" localSheetId="2" hidden="1">Capacidades!$A$9:$M$1814</definedName>
    <definedName name="_xlnm._FilterDatabase" localSheetId="7" hidden="1">Itinerario!$A$21:$X$210</definedName>
    <definedName name="_xlnm._FilterDatabase" localSheetId="4" hidden="1">'M1'!$A$16:$M$367</definedName>
    <definedName name="_xlnm._FilterDatabase" localSheetId="5" hidden="1">'M2'!$A$16:$M$361</definedName>
    <definedName name="_xlnm._FilterDatabase" localSheetId="6" hidden="1">'M3'!$A$16:$M$361</definedName>
    <definedName name="_xlnm._FilterDatabase" localSheetId="3" hidden="1">Organización_Modular!$A$9:$J$196</definedName>
    <definedName name="_xlnm._FilterDatabase" localSheetId="0" hidden="1">Perfil_Egreso!$A$17:$F$37</definedName>
    <definedName name="_xlnm._FilterDatabase" localSheetId="1" hidden="1">Programa_Estudio!$A$14:$G$198</definedName>
    <definedName name="_xlnm.Print_Area" localSheetId="8">Ambiente_Equipamiento!$A$1:$F$180</definedName>
    <definedName name="_xlnm.Print_Area" localSheetId="9">Asoc_ambiente_UD!$A$1:$F$914</definedName>
    <definedName name="_xlnm.Print_Area" localSheetId="7">Itinerario!$A$1:$W$116</definedName>
    <definedName name="_xlnm.Print_Area" localSheetId="3">Organización_Modular!$A$1:$G$196</definedName>
    <definedName name="_xlnm.Print_Area" localSheetId="0">Perfil_Egreso!$A$1:$E$33</definedName>
    <definedName name="_xlnm.Print_Area" localSheetId="1">Programa_Estudio!$A$1:$F$198</definedName>
    <definedName name="_xlnm.Print_Titles" localSheetId="1">Programa_Estudio!$1:$6</definedName>
  </definedNames>
  <calcPr calcId="191029"/>
  <pivotCaches>
    <pivotCache cacheId="0" r:id="rId14"/>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4" i="52" l="1"/>
  <c r="G16" i="54" l="1"/>
  <c r="G15" i="54"/>
  <c r="C22" i="59" l="1"/>
  <c r="C21" i="59"/>
  <c r="C20" i="59"/>
  <c r="C19" i="59"/>
  <c r="C18" i="59"/>
  <c r="F42" i="49" l="1"/>
  <c r="G138" i="3" l="1"/>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C7" i="51" l="1"/>
  <c r="I141" i="3" l="1"/>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40" i="3"/>
  <c r="I129" i="3"/>
  <c r="I130" i="3"/>
  <c r="I131" i="3"/>
  <c r="I132" i="3"/>
  <c r="I133" i="3"/>
  <c r="I134" i="3"/>
  <c r="I114" i="3"/>
  <c r="I115" i="3"/>
  <c r="I116" i="3"/>
  <c r="I117" i="3"/>
  <c r="I118" i="3"/>
  <c r="I119" i="3"/>
  <c r="I99" i="3"/>
  <c r="I100" i="3"/>
  <c r="I101" i="3"/>
  <c r="I102" i="3"/>
  <c r="I103" i="3"/>
  <c r="I104" i="3"/>
  <c r="I84" i="3"/>
  <c r="I85" i="3"/>
  <c r="I86" i="3"/>
  <c r="I87" i="3"/>
  <c r="I88" i="3"/>
  <c r="I89" i="3"/>
  <c r="I69" i="3"/>
  <c r="I70" i="3"/>
  <c r="I71" i="3"/>
  <c r="I72" i="3"/>
  <c r="I73" i="3"/>
  <c r="I74" i="3"/>
  <c r="I54" i="3"/>
  <c r="I55" i="3"/>
  <c r="I56" i="3"/>
  <c r="I57" i="3"/>
  <c r="I58" i="3"/>
  <c r="I59" i="3"/>
  <c r="I39" i="3"/>
  <c r="I40" i="3"/>
  <c r="I41" i="3"/>
  <c r="I42" i="3"/>
  <c r="I43" i="3"/>
  <c r="I44" i="3"/>
  <c r="I24" i="3"/>
  <c r="I25" i="3"/>
  <c r="I26" i="3"/>
  <c r="I27" i="3"/>
  <c r="I28" i="3"/>
  <c r="B9" i="3" l="1"/>
  <c r="E11" i="3"/>
  <c r="F7" i="3"/>
  <c r="D7" i="3"/>
  <c r="B7" i="3"/>
  <c r="A361" i="60" l="1"/>
  <c r="A361" i="59"/>
  <c r="L358" i="60" l="1"/>
  <c r="K358" i="60"/>
  <c r="C358" i="60"/>
  <c r="B358" i="60"/>
  <c r="A358" i="60"/>
  <c r="A357" i="60"/>
  <c r="L358" i="59"/>
  <c r="K358" i="59"/>
  <c r="C358" i="59"/>
  <c r="B358" i="59"/>
  <c r="A358" i="59"/>
  <c r="A357" i="59"/>
  <c r="J196" i="49" l="1"/>
  <c r="I196" i="49"/>
  <c r="J11" i="49"/>
  <c r="J12" i="49"/>
  <c r="J13" i="49"/>
  <c r="J14" i="49"/>
  <c r="J15" i="49"/>
  <c r="J16" i="49"/>
  <c r="J17" i="49"/>
  <c r="J18" i="49"/>
  <c r="J19" i="49"/>
  <c r="J20" i="49"/>
  <c r="J21" i="49"/>
  <c r="J22" i="49"/>
  <c r="J23" i="49"/>
  <c r="J24" i="49"/>
  <c r="J25" i="49"/>
  <c r="J26" i="49"/>
  <c r="J27" i="49"/>
  <c r="J28" i="49"/>
  <c r="J29" i="49"/>
  <c r="J30" i="49"/>
  <c r="J31" i="49"/>
  <c r="J32" i="49"/>
  <c r="J33" i="49"/>
  <c r="J34" i="49"/>
  <c r="J35" i="49"/>
  <c r="J36" i="49"/>
  <c r="J37" i="49"/>
  <c r="J38" i="49"/>
  <c r="J39" i="49"/>
  <c r="J40" i="49"/>
  <c r="J41" i="49"/>
  <c r="J42" i="49"/>
  <c r="J43" i="49"/>
  <c r="J44" i="49"/>
  <c r="J45" i="49"/>
  <c r="J46" i="49"/>
  <c r="J47" i="49"/>
  <c r="J48" i="49"/>
  <c r="J49" i="49"/>
  <c r="J50" i="49"/>
  <c r="J51" i="49"/>
  <c r="J52" i="49"/>
  <c r="J53" i="49"/>
  <c r="J54" i="49"/>
  <c r="J55" i="49"/>
  <c r="J56" i="49"/>
  <c r="J57" i="49"/>
  <c r="J58" i="49"/>
  <c r="J59" i="49"/>
  <c r="J60" i="49"/>
  <c r="J61" i="49"/>
  <c r="J62" i="49"/>
  <c r="J63" i="49"/>
  <c r="J64" i="49"/>
  <c r="J65" i="49"/>
  <c r="J66" i="49"/>
  <c r="J67" i="49"/>
  <c r="J68" i="49"/>
  <c r="J69" i="49"/>
  <c r="J70" i="49"/>
  <c r="J71" i="49"/>
  <c r="J72" i="49"/>
  <c r="J73" i="49"/>
  <c r="J74" i="49"/>
  <c r="J75" i="49"/>
  <c r="J76" i="49"/>
  <c r="J77" i="49"/>
  <c r="J78" i="49"/>
  <c r="J79" i="49"/>
  <c r="J80" i="49"/>
  <c r="J81" i="49"/>
  <c r="J82" i="49"/>
  <c r="J83" i="49"/>
  <c r="J84" i="49"/>
  <c r="J85" i="49"/>
  <c r="J86" i="49"/>
  <c r="J87" i="49"/>
  <c r="J88" i="49"/>
  <c r="J89" i="49"/>
  <c r="J90" i="49"/>
  <c r="J91" i="49"/>
  <c r="J92" i="49"/>
  <c r="J93" i="49"/>
  <c r="J94" i="49"/>
  <c r="J95" i="49"/>
  <c r="J96" i="49"/>
  <c r="J97" i="49"/>
  <c r="J98" i="49"/>
  <c r="J99" i="49"/>
  <c r="J100" i="49"/>
  <c r="J101" i="49"/>
  <c r="J102" i="49"/>
  <c r="J103" i="49"/>
  <c r="J104" i="49"/>
  <c r="J105" i="49"/>
  <c r="J106" i="49"/>
  <c r="J107" i="49"/>
  <c r="J108" i="49"/>
  <c r="J109" i="49"/>
  <c r="J110" i="49"/>
  <c r="J111" i="49"/>
  <c r="J112" i="49"/>
  <c r="J113" i="49"/>
  <c r="J114" i="49"/>
  <c r="J115" i="49"/>
  <c r="J116" i="49"/>
  <c r="J117" i="49"/>
  <c r="J118" i="49"/>
  <c r="J119" i="49"/>
  <c r="J120" i="49"/>
  <c r="J121" i="49"/>
  <c r="J122" i="49"/>
  <c r="J123" i="49"/>
  <c r="J124" i="49"/>
  <c r="J125" i="49"/>
  <c r="J126" i="49"/>
  <c r="J127" i="49"/>
  <c r="J128" i="49"/>
  <c r="J129" i="49"/>
  <c r="J130" i="49"/>
  <c r="J131" i="49"/>
  <c r="J132" i="49"/>
  <c r="J133" i="49"/>
  <c r="J134" i="49"/>
  <c r="J135" i="49"/>
  <c r="J136" i="49"/>
  <c r="J137" i="49"/>
  <c r="J138" i="49"/>
  <c r="J139" i="49"/>
  <c r="J140" i="49"/>
  <c r="J141" i="49"/>
  <c r="J142" i="49"/>
  <c r="J143" i="49"/>
  <c r="J144" i="49"/>
  <c r="J145" i="49"/>
  <c r="J146" i="49"/>
  <c r="J147" i="49"/>
  <c r="J148" i="49"/>
  <c r="J149" i="49"/>
  <c r="J150" i="49"/>
  <c r="J151" i="49"/>
  <c r="J152" i="49"/>
  <c r="J153" i="49"/>
  <c r="J154" i="49"/>
  <c r="J155" i="49"/>
  <c r="J156" i="49"/>
  <c r="J157" i="49"/>
  <c r="J158" i="49"/>
  <c r="J159" i="49"/>
  <c r="J160" i="49"/>
  <c r="J161" i="49"/>
  <c r="J162" i="49"/>
  <c r="J163" i="49"/>
  <c r="J164" i="49"/>
  <c r="J165" i="49"/>
  <c r="J166" i="49"/>
  <c r="J167" i="49"/>
  <c r="J168" i="49"/>
  <c r="J169" i="49"/>
  <c r="J170" i="49"/>
  <c r="J171" i="49"/>
  <c r="J172" i="49"/>
  <c r="J173" i="49"/>
  <c r="J174" i="49"/>
  <c r="J175" i="49"/>
  <c r="J176" i="49"/>
  <c r="J177" i="49"/>
  <c r="J178" i="49"/>
  <c r="J179" i="49"/>
  <c r="J180" i="49"/>
  <c r="J181" i="49"/>
  <c r="J182" i="49"/>
  <c r="J183" i="49"/>
  <c r="J184" i="49"/>
  <c r="J185" i="49"/>
  <c r="J186" i="49"/>
  <c r="J187" i="49"/>
  <c r="J188" i="49"/>
  <c r="J189" i="49"/>
  <c r="J190" i="49"/>
  <c r="J191" i="49"/>
  <c r="J192" i="49"/>
  <c r="J193" i="49"/>
  <c r="J194" i="49"/>
  <c r="J195" i="49"/>
  <c r="J10" i="49"/>
  <c r="A1" i="59"/>
  <c r="A1" i="60" s="1"/>
  <c r="E11" i="52"/>
  <c r="B11" i="52"/>
  <c r="B9" i="52"/>
  <c r="F7" i="52"/>
  <c r="D7" i="52"/>
  <c r="B7" i="52"/>
  <c r="A7" i="52"/>
  <c r="F5" i="52"/>
  <c r="D5" i="52"/>
  <c r="B5" i="52"/>
  <c r="F3" i="52"/>
  <c r="B3" i="52"/>
  <c r="B9" i="54"/>
  <c r="F7" i="54"/>
  <c r="D7" i="54"/>
  <c r="B7" i="54"/>
  <c r="A7" i="54"/>
  <c r="E11" i="54"/>
  <c r="B11" i="54"/>
  <c r="I11" i="60"/>
  <c r="F11" i="60"/>
  <c r="B11" i="60"/>
  <c r="A11" i="60"/>
  <c r="B9" i="60"/>
  <c r="A9" i="60"/>
  <c r="I7" i="60"/>
  <c r="F7" i="60"/>
  <c r="D7" i="60"/>
  <c r="B7" i="60"/>
  <c r="A7" i="60"/>
  <c r="I5" i="60"/>
  <c r="D5" i="60"/>
  <c r="B5" i="60"/>
  <c r="I3" i="60"/>
  <c r="B3" i="60"/>
  <c r="I11" i="59"/>
  <c r="F11" i="59"/>
  <c r="B11" i="59"/>
  <c r="A11" i="59"/>
  <c r="B9" i="59"/>
  <c r="A9" i="59"/>
  <c r="I7" i="59"/>
  <c r="F7" i="59"/>
  <c r="D7" i="59"/>
  <c r="B7" i="59"/>
  <c r="A7" i="59"/>
  <c r="I5" i="59"/>
  <c r="D5" i="59"/>
  <c r="B5" i="59"/>
  <c r="I3" i="59"/>
  <c r="B3" i="59"/>
  <c r="B7" i="55"/>
  <c r="F7" i="49"/>
  <c r="C7" i="49"/>
  <c r="A7" i="49"/>
  <c r="G5" i="49"/>
  <c r="C5" i="49" l="1"/>
  <c r="A5" i="49"/>
  <c r="S7" i="51"/>
  <c r="C11" i="51"/>
  <c r="G9" i="51"/>
  <c r="C9" i="51"/>
  <c r="F37" i="41"/>
  <c r="I7" i="55"/>
  <c r="F7" i="55"/>
  <c r="D7" i="55"/>
  <c r="A7" i="55"/>
  <c r="I11" i="55"/>
  <c r="F11" i="55"/>
  <c r="B11" i="55"/>
  <c r="A11" i="55"/>
  <c r="B9" i="55"/>
  <c r="A9" i="55"/>
  <c r="D3" i="3" l="1"/>
  <c r="A3" i="3"/>
  <c r="B11" i="3"/>
  <c r="F29" i="41" l="1"/>
  <c r="F30" i="41"/>
  <c r="F31" i="41"/>
  <c r="F32" i="41"/>
  <c r="F33" i="41"/>
  <c r="F34" i="41"/>
  <c r="M361" i="55" l="1"/>
  <c r="M360" i="55"/>
  <c r="A192" i="3" l="1"/>
  <c r="A187" i="3"/>
  <c r="A182" i="3"/>
  <c r="I16" i="3" l="1"/>
  <c r="I17" i="3"/>
  <c r="I18" i="3"/>
  <c r="I19" i="3"/>
  <c r="I20" i="3"/>
  <c r="I21" i="3"/>
  <c r="I22" i="3"/>
  <c r="I23" i="3"/>
  <c r="I29" i="3"/>
  <c r="I30" i="3"/>
  <c r="I31" i="3"/>
  <c r="I32" i="3"/>
  <c r="I33" i="3"/>
  <c r="I34" i="3"/>
  <c r="I35" i="3"/>
  <c r="I36" i="3"/>
  <c r="I37" i="3"/>
  <c r="I38" i="3"/>
  <c r="I45" i="3"/>
  <c r="I46" i="3"/>
  <c r="I47" i="3"/>
  <c r="I48" i="3"/>
  <c r="I49" i="3"/>
  <c r="I50" i="3"/>
  <c r="I51" i="3"/>
  <c r="I52" i="3"/>
  <c r="I53" i="3"/>
  <c r="I60" i="3"/>
  <c r="I61" i="3"/>
  <c r="I62" i="3"/>
  <c r="I63" i="3"/>
  <c r="I64" i="3"/>
  <c r="I65" i="3"/>
  <c r="I66" i="3"/>
  <c r="I67" i="3"/>
  <c r="I68" i="3"/>
  <c r="I75" i="3"/>
  <c r="I76" i="3"/>
  <c r="I77" i="3"/>
  <c r="I78" i="3"/>
  <c r="I79" i="3"/>
  <c r="I80" i="3"/>
  <c r="I81" i="3"/>
  <c r="I82" i="3"/>
  <c r="I83" i="3"/>
  <c r="I90" i="3"/>
  <c r="I91" i="3"/>
  <c r="I92" i="3"/>
  <c r="I93" i="3"/>
  <c r="I94" i="3"/>
  <c r="I95" i="3"/>
  <c r="I96" i="3"/>
  <c r="I97" i="3"/>
  <c r="I98" i="3"/>
  <c r="I105" i="3"/>
  <c r="I106" i="3"/>
  <c r="I107" i="3"/>
  <c r="I108" i="3"/>
  <c r="I109" i="3"/>
  <c r="I110" i="3"/>
  <c r="I111" i="3"/>
  <c r="I112" i="3"/>
  <c r="I113" i="3"/>
  <c r="I120" i="3"/>
  <c r="I121" i="3"/>
  <c r="I122" i="3"/>
  <c r="I123" i="3"/>
  <c r="I124" i="3"/>
  <c r="I125" i="3"/>
  <c r="I126" i="3"/>
  <c r="I127" i="3"/>
  <c r="I128" i="3"/>
  <c r="I137" i="3"/>
  <c r="I138" i="3"/>
  <c r="I139" i="3"/>
  <c r="I15" i="3"/>
  <c r="X211" i="51" l="1"/>
  <c r="M361" i="60" l="1"/>
  <c r="M360" i="60"/>
  <c r="M359" i="60"/>
  <c r="M361" i="59"/>
  <c r="M360" i="59"/>
  <c r="M359" i="59"/>
  <c r="M359" i="55"/>
  <c r="X22" i="51" l="1"/>
  <c r="X23" i="51"/>
  <c r="X210" i="51"/>
  <c r="A177" i="3"/>
  <c r="A172" i="3" l="1"/>
  <c r="A167" i="3"/>
  <c r="A162" i="3"/>
  <c r="A157" i="3"/>
  <c r="A152" i="3"/>
  <c r="A147" i="3"/>
  <c r="A142" i="3"/>
  <c r="A137" i="3"/>
  <c r="A120" i="3" l="1"/>
  <c r="A105" i="3"/>
  <c r="A90" i="3"/>
  <c r="A75" i="3"/>
  <c r="A60" i="3"/>
  <c r="A45" i="3"/>
  <c r="A30" i="3"/>
  <c r="A15" i="3"/>
  <c r="B54" i="51"/>
  <c r="B209" i="51" s="1"/>
  <c r="B44" i="51"/>
  <c r="B199" i="51" s="1"/>
  <c r="B24" i="51"/>
  <c r="B148" i="51" s="1"/>
  <c r="B41" i="49"/>
  <c r="B61" i="49"/>
  <c r="B71" i="49"/>
  <c r="B72" i="49"/>
  <c r="B92" i="49"/>
  <c r="B102" i="49"/>
  <c r="B103" i="49"/>
  <c r="B123" i="49"/>
  <c r="B133" i="49"/>
  <c r="B134" i="49"/>
  <c r="B154" i="49"/>
  <c r="B164" i="49"/>
  <c r="B165" i="49"/>
  <c r="B185" i="49"/>
  <c r="B195" i="49"/>
  <c r="B137" i="51" l="1"/>
  <c r="B55" i="51"/>
  <c r="B75" i="51"/>
  <c r="B168" i="51"/>
  <c r="B86" i="51"/>
  <c r="B179" i="51"/>
  <c r="B106" i="51"/>
  <c r="B147" i="51"/>
  <c r="B117" i="51"/>
  <c r="B178" i="51"/>
  <c r="B85" i="51"/>
  <c r="B116" i="51"/>
  <c r="L10" i="53" l="1"/>
  <c r="F913" i="52" l="1"/>
  <c r="F912" i="52"/>
  <c r="F911" i="52"/>
  <c r="F910" i="52"/>
  <c r="F909" i="52"/>
  <c r="F908" i="52"/>
  <c r="F907" i="52"/>
  <c r="F906" i="52"/>
  <c r="F905" i="52"/>
  <c r="F904" i="52"/>
  <c r="F903" i="52"/>
  <c r="F902" i="52"/>
  <c r="F901" i="52"/>
  <c r="F900" i="52"/>
  <c r="F899" i="52"/>
  <c r="F898" i="52"/>
  <c r="F897" i="52"/>
  <c r="F896" i="52"/>
  <c r="F895" i="52"/>
  <c r="F894" i="52"/>
  <c r="F893" i="52"/>
  <c r="F892" i="52"/>
  <c r="F891" i="52"/>
  <c r="F890" i="52"/>
  <c r="F889" i="52"/>
  <c r="F888" i="52"/>
  <c r="F887" i="52"/>
  <c r="F886" i="52"/>
  <c r="F885" i="52"/>
  <c r="F884" i="52"/>
  <c r="F883" i="52"/>
  <c r="F882" i="52"/>
  <c r="F881" i="52"/>
  <c r="F880" i="52"/>
  <c r="F879" i="52"/>
  <c r="F878" i="52"/>
  <c r="F877" i="52"/>
  <c r="F876" i="52"/>
  <c r="F875" i="52"/>
  <c r="F874" i="52"/>
  <c r="F873" i="52"/>
  <c r="F872" i="52"/>
  <c r="F871" i="52"/>
  <c r="F870" i="52"/>
  <c r="F869" i="52"/>
  <c r="F868" i="52"/>
  <c r="F867" i="52"/>
  <c r="F866" i="52"/>
  <c r="F865" i="52"/>
  <c r="F864" i="52"/>
  <c r="F863" i="52"/>
  <c r="F862" i="52"/>
  <c r="F861" i="52"/>
  <c r="F860" i="52"/>
  <c r="F859" i="52"/>
  <c r="F858" i="52"/>
  <c r="F857" i="52"/>
  <c r="F856" i="52"/>
  <c r="F855" i="52"/>
  <c r="F854" i="52"/>
  <c r="F853" i="52"/>
  <c r="F852" i="52"/>
  <c r="F851" i="52"/>
  <c r="F850" i="52"/>
  <c r="F849" i="52"/>
  <c r="F848" i="52"/>
  <c r="F847" i="52"/>
  <c r="F846" i="52"/>
  <c r="F845" i="52"/>
  <c r="F844" i="52"/>
  <c r="F843" i="52"/>
  <c r="F842" i="52"/>
  <c r="F841" i="52"/>
  <c r="F840" i="52"/>
  <c r="F839" i="52"/>
  <c r="F838" i="52"/>
  <c r="F837" i="52"/>
  <c r="F836" i="52"/>
  <c r="F835" i="52"/>
  <c r="F834" i="52"/>
  <c r="F833" i="52"/>
  <c r="F832" i="52"/>
  <c r="F831" i="52"/>
  <c r="F830" i="52"/>
  <c r="F829" i="52"/>
  <c r="F828" i="52"/>
  <c r="F827" i="52"/>
  <c r="F826" i="52"/>
  <c r="F825" i="52"/>
  <c r="F824" i="52"/>
  <c r="F823" i="52"/>
  <c r="F822" i="52"/>
  <c r="F821" i="52"/>
  <c r="F820" i="52"/>
  <c r="F819" i="52"/>
  <c r="F818" i="52"/>
  <c r="F817" i="52"/>
  <c r="F816" i="52"/>
  <c r="F815" i="52"/>
  <c r="F814" i="52"/>
  <c r="F813" i="52"/>
  <c r="F812" i="52"/>
  <c r="F811" i="52"/>
  <c r="F810" i="52"/>
  <c r="F809" i="52"/>
  <c r="F808" i="52"/>
  <c r="F807" i="52"/>
  <c r="F806" i="52"/>
  <c r="F805" i="52"/>
  <c r="F804" i="52"/>
  <c r="F803" i="52"/>
  <c r="F802" i="52"/>
  <c r="F801" i="52"/>
  <c r="F800" i="52"/>
  <c r="F799" i="52"/>
  <c r="F798" i="52"/>
  <c r="F797" i="52"/>
  <c r="F796" i="52"/>
  <c r="F795" i="52"/>
  <c r="F794" i="52"/>
  <c r="F793" i="52"/>
  <c r="F792" i="52"/>
  <c r="F791" i="52"/>
  <c r="F790" i="52"/>
  <c r="F789" i="52"/>
  <c r="F788" i="52"/>
  <c r="F787" i="52"/>
  <c r="F786" i="52"/>
  <c r="F785" i="52"/>
  <c r="F784" i="52"/>
  <c r="F783" i="52"/>
  <c r="F782" i="52"/>
  <c r="F781" i="52"/>
  <c r="F780" i="52"/>
  <c r="F779" i="52"/>
  <c r="F778" i="52"/>
  <c r="F777" i="52"/>
  <c r="F776" i="52"/>
  <c r="F775" i="52"/>
  <c r="F774" i="52"/>
  <c r="F773" i="52"/>
  <c r="F772" i="52"/>
  <c r="F771" i="52"/>
  <c r="F770" i="52"/>
  <c r="F769" i="52"/>
  <c r="F768" i="52"/>
  <c r="F767" i="52"/>
  <c r="F766" i="52"/>
  <c r="F765" i="52"/>
  <c r="F764" i="52"/>
  <c r="B764" i="52"/>
  <c r="S209" i="51" l="1"/>
  <c r="V209" i="51" s="1"/>
  <c r="R209" i="51"/>
  <c r="U209" i="51" s="1"/>
  <c r="S208" i="51"/>
  <c r="V208" i="51" s="1"/>
  <c r="R208" i="51"/>
  <c r="D208" i="51"/>
  <c r="S207" i="51"/>
  <c r="V207" i="51" s="1"/>
  <c r="R207" i="51"/>
  <c r="U207" i="51" s="1"/>
  <c r="D207" i="51"/>
  <c r="S206" i="51"/>
  <c r="V206" i="51" s="1"/>
  <c r="R206" i="51"/>
  <c r="U206" i="51" s="1"/>
  <c r="D206" i="51"/>
  <c r="S205" i="51"/>
  <c r="V205" i="51" s="1"/>
  <c r="R205" i="51"/>
  <c r="U205" i="51" s="1"/>
  <c r="D205" i="51"/>
  <c r="S204" i="51"/>
  <c r="V204" i="51" s="1"/>
  <c r="R204" i="51"/>
  <c r="U204" i="51" s="1"/>
  <c r="D204" i="51"/>
  <c r="S203" i="51"/>
  <c r="V203" i="51" s="1"/>
  <c r="R203" i="51"/>
  <c r="U203" i="51" s="1"/>
  <c r="D203" i="51"/>
  <c r="S202" i="51"/>
  <c r="V202" i="51" s="1"/>
  <c r="R202" i="51"/>
  <c r="U202" i="51" s="1"/>
  <c r="D202" i="51"/>
  <c r="S201" i="51"/>
  <c r="V201" i="51" s="1"/>
  <c r="R201" i="51"/>
  <c r="U201" i="51" s="1"/>
  <c r="D201" i="51"/>
  <c r="S200" i="51"/>
  <c r="V200" i="51" s="1"/>
  <c r="R200" i="51"/>
  <c r="D200" i="51"/>
  <c r="S199" i="51"/>
  <c r="V199" i="51" s="1"/>
  <c r="R199" i="51"/>
  <c r="U199" i="51" s="1"/>
  <c r="D199" i="51"/>
  <c r="C199" i="51"/>
  <c r="S198" i="51"/>
  <c r="V198" i="51" s="1"/>
  <c r="R198" i="51"/>
  <c r="U198" i="51" s="1"/>
  <c r="D198" i="51"/>
  <c r="S197" i="51"/>
  <c r="V197" i="51" s="1"/>
  <c r="R197" i="51"/>
  <c r="U197" i="51" s="1"/>
  <c r="D197" i="51"/>
  <c r="S196" i="51"/>
  <c r="V196" i="51" s="1"/>
  <c r="R196" i="51"/>
  <c r="U196" i="51" s="1"/>
  <c r="D196" i="51"/>
  <c r="S195" i="51"/>
  <c r="V195" i="51" s="1"/>
  <c r="R195" i="51"/>
  <c r="U195" i="51" s="1"/>
  <c r="D195" i="51"/>
  <c r="S194" i="51"/>
  <c r="V194" i="51" s="1"/>
  <c r="R194" i="51"/>
  <c r="U194" i="51" s="1"/>
  <c r="D194" i="51"/>
  <c r="S193" i="51"/>
  <c r="V193" i="51" s="1"/>
  <c r="R193" i="51"/>
  <c r="U193" i="51" s="1"/>
  <c r="D193" i="51"/>
  <c r="S192" i="51"/>
  <c r="V192" i="51" s="1"/>
  <c r="R192" i="51"/>
  <c r="U192" i="51" s="1"/>
  <c r="D192" i="51"/>
  <c r="S191" i="51"/>
  <c r="V191" i="51" s="1"/>
  <c r="R191" i="51"/>
  <c r="U191" i="51" s="1"/>
  <c r="D191" i="51"/>
  <c r="S190" i="51"/>
  <c r="V190" i="51" s="1"/>
  <c r="R190" i="51"/>
  <c r="U190" i="51" s="1"/>
  <c r="D190" i="51"/>
  <c r="S189" i="51"/>
  <c r="V189" i="51" s="1"/>
  <c r="R189" i="51"/>
  <c r="U189" i="51" s="1"/>
  <c r="D189" i="51"/>
  <c r="S188" i="51"/>
  <c r="V188" i="51" s="1"/>
  <c r="R188" i="51"/>
  <c r="U188" i="51" s="1"/>
  <c r="D188" i="51"/>
  <c r="S187" i="51"/>
  <c r="V187" i="51" s="1"/>
  <c r="R187" i="51"/>
  <c r="U187" i="51" s="1"/>
  <c r="D187" i="51"/>
  <c r="S186" i="51"/>
  <c r="V186" i="51" s="1"/>
  <c r="R186" i="51"/>
  <c r="U186" i="51" s="1"/>
  <c r="D186" i="51"/>
  <c r="S185" i="51"/>
  <c r="V185" i="51" s="1"/>
  <c r="R185" i="51"/>
  <c r="U185" i="51" s="1"/>
  <c r="D185" i="51"/>
  <c r="S184" i="51"/>
  <c r="V184" i="51" s="1"/>
  <c r="R184" i="51"/>
  <c r="U184" i="51" s="1"/>
  <c r="D184" i="51"/>
  <c r="S183" i="51"/>
  <c r="V183" i="51" s="1"/>
  <c r="R183" i="51"/>
  <c r="D183" i="51"/>
  <c r="S182" i="51"/>
  <c r="V182" i="51" s="1"/>
  <c r="R182" i="51"/>
  <c r="U182" i="51" s="1"/>
  <c r="D182" i="51"/>
  <c r="S181" i="51"/>
  <c r="V181" i="51" s="1"/>
  <c r="R181" i="51"/>
  <c r="U181" i="51" s="1"/>
  <c r="D181" i="51"/>
  <c r="S180" i="51"/>
  <c r="V180" i="51" s="1"/>
  <c r="R180" i="51"/>
  <c r="U180" i="51" s="1"/>
  <c r="D180" i="51"/>
  <c r="S179" i="51"/>
  <c r="V179" i="51" s="1"/>
  <c r="R179" i="51"/>
  <c r="U179" i="51" s="1"/>
  <c r="D179" i="51"/>
  <c r="C179" i="51"/>
  <c r="A179" i="51"/>
  <c r="A764" i="52" s="1"/>
  <c r="M1814" i="53"/>
  <c r="M1813" i="53"/>
  <c r="M1812" i="53"/>
  <c r="M1811" i="53"/>
  <c r="M1810" i="53"/>
  <c r="M1809" i="53"/>
  <c r="M1808" i="53"/>
  <c r="M1807" i="53"/>
  <c r="M1806" i="53"/>
  <c r="M1805" i="53"/>
  <c r="L1805" i="53"/>
  <c r="M1804" i="53"/>
  <c r="M1803" i="53"/>
  <c r="M1802" i="53"/>
  <c r="M1801" i="53"/>
  <c r="M1800" i="53"/>
  <c r="M1799" i="53"/>
  <c r="M1798" i="53"/>
  <c r="M1797" i="53"/>
  <c r="M1796" i="53"/>
  <c r="M1795" i="53"/>
  <c r="L1795" i="53"/>
  <c r="M1794" i="53"/>
  <c r="M1793" i="53"/>
  <c r="M1792" i="53"/>
  <c r="M1791" i="53"/>
  <c r="M1790" i="53"/>
  <c r="M1789" i="53"/>
  <c r="M1788" i="53"/>
  <c r="M1787" i="53"/>
  <c r="M1786" i="53"/>
  <c r="M1785" i="53"/>
  <c r="L1785" i="53"/>
  <c r="M1784" i="53"/>
  <c r="M1783" i="53"/>
  <c r="M1782" i="53"/>
  <c r="M1781" i="53"/>
  <c r="M1780" i="53"/>
  <c r="M1779" i="53"/>
  <c r="M1778" i="53"/>
  <c r="M1777" i="53"/>
  <c r="M1776" i="53"/>
  <c r="M1775" i="53"/>
  <c r="L1775" i="53"/>
  <c r="M1774" i="53"/>
  <c r="M1773" i="53"/>
  <c r="M1772" i="53"/>
  <c r="M1771" i="53"/>
  <c r="M1770" i="53"/>
  <c r="M1769" i="53"/>
  <c r="M1768" i="53"/>
  <c r="M1767" i="53"/>
  <c r="M1766" i="53"/>
  <c r="M1765" i="53"/>
  <c r="L1765" i="53"/>
  <c r="M1764" i="53"/>
  <c r="M1763" i="53"/>
  <c r="M1762" i="53"/>
  <c r="M1761" i="53"/>
  <c r="M1760" i="53"/>
  <c r="M1759" i="53"/>
  <c r="M1758" i="53"/>
  <c r="M1757" i="53"/>
  <c r="M1756" i="53"/>
  <c r="M1755" i="53"/>
  <c r="L1755" i="53"/>
  <c r="M1754" i="53"/>
  <c r="M1753" i="53"/>
  <c r="M1752" i="53"/>
  <c r="M1751" i="53"/>
  <c r="M1750" i="53"/>
  <c r="M1749" i="53"/>
  <c r="M1748" i="53"/>
  <c r="M1747" i="53"/>
  <c r="M1746" i="53"/>
  <c r="M1745" i="53"/>
  <c r="L1745" i="53"/>
  <c r="M1744" i="53"/>
  <c r="M1743" i="53"/>
  <c r="M1742" i="53"/>
  <c r="M1741" i="53"/>
  <c r="M1740" i="53"/>
  <c r="M1739" i="53"/>
  <c r="M1738" i="53"/>
  <c r="M1737" i="53"/>
  <c r="M1736" i="53"/>
  <c r="M1735" i="53"/>
  <c r="L1735" i="53"/>
  <c r="M1734" i="53"/>
  <c r="M1733" i="53"/>
  <c r="M1732" i="53"/>
  <c r="M1731" i="53"/>
  <c r="M1730" i="53"/>
  <c r="M1729" i="53"/>
  <c r="M1728" i="53"/>
  <c r="M1727" i="53"/>
  <c r="M1726" i="53"/>
  <c r="M1725" i="53"/>
  <c r="L1725" i="53"/>
  <c r="M1724" i="53"/>
  <c r="M1723" i="53"/>
  <c r="M1722" i="53"/>
  <c r="M1721" i="53"/>
  <c r="M1720" i="53"/>
  <c r="M1719" i="53"/>
  <c r="M1718" i="53"/>
  <c r="M1717" i="53"/>
  <c r="M1716" i="53"/>
  <c r="M1715" i="53"/>
  <c r="L1715" i="53"/>
  <c r="D185" i="49" s="1"/>
  <c r="M1714" i="53"/>
  <c r="M1713" i="53"/>
  <c r="M1712" i="53"/>
  <c r="M1711" i="53"/>
  <c r="M1710" i="53"/>
  <c r="M1709" i="53"/>
  <c r="M1708" i="53"/>
  <c r="M1707" i="53"/>
  <c r="M1706" i="53"/>
  <c r="M1705" i="53"/>
  <c r="L1705" i="53"/>
  <c r="M1704" i="53"/>
  <c r="M1703" i="53"/>
  <c r="M1702" i="53"/>
  <c r="M1701" i="53"/>
  <c r="M1700" i="53"/>
  <c r="M1699" i="53"/>
  <c r="M1698" i="53"/>
  <c r="M1697" i="53"/>
  <c r="M1696" i="53"/>
  <c r="M1695" i="53"/>
  <c r="L1695" i="53"/>
  <c r="M1694" i="53"/>
  <c r="M1693" i="53"/>
  <c r="M1692" i="53"/>
  <c r="M1691" i="53"/>
  <c r="M1690" i="53"/>
  <c r="M1689" i="53"/>
  <c r="M1688" i="53"/>
  <c r="M1687" i="53"/>
  <c r="M1686" i="53"/>
  <c r="M1685" i="53"/>
  <c r="L1685" i="53"/>
  <c r="M1684" i="53"/>
  <c r="M1683" i="53"/>
  <c r="M1682" i="53"/>
  <c r="M1681" i="53"/>
  <c r="M1680" i="53"/>
  <c r="M1679" i="53"/>
  <c r="M1678" i="53"/>
  <c r="M1677" i="53"/>
  <c r="M1676" i="53"/>
  <c r="M1675" i="53"/>
  <c r="L1675" i="53"/>
  <c r="M1674" i="53"/>
  <c r="M1673" i="53"/>
  <c r="M1672" i="53"/>
  <c r="M1671" i="53"/>
  <c r="M1670" i="53"/>
  <c r="M1669" i="53"/>
  <c r="M1668" i="53"/>
  <c r="M1667" i="53"/>
  <c r="M1666" i="53"/>
  <c r="M1665" i="53"/>
  <c r="L1665" i="53"/>
  <c r="M1664" i="53"/>
  <c r="M1663" i="53"/>
  <c r="M1662" i="53"/>
  <c r="M1661" i="53"/>
  <c r="M1660" i="53"/>
  <c r="M1659" i="53"/>
  <c r="M1658" i="53"/>
  <c r="M1657" i="53"/>
  <c r="M1656" i="53"/>
  <c r="M1655" i="53"/>
  <c r="L1655" i="53"/>
  <c r="M1654" i="53"/>
  <c r="M1653" i="53"/>
  <c r="M1652" i="53"/>
  <c r="M1651" i="53"/>
  <c r="M1650" i="53"/>
  <c r="M1649" i="53"/>
  <c r="M1648" i="53"/>
  <c r="M1647" i="53"/>
  <c r="M1646" i="53"/>
  <c r="M1645" i="53"/>
  <c r="L1645" i="53"/>
  <c r="M1644" i="53"/>
  <c r="M1643" i="53"/>
  <c r="M1642" i="53"/>
  <c r="M1641" i="53"/>
  <c r="M1640" i="53"/>
  <c r="M1639" i="53"/>
  <c r="M1638" i="53"/>
  <c r="M1637" i="53"/>
  <c r="M1636" i="53"/>
  <c r="M1635" i="53"/>
  <c r="L1635" i="53"/>
  <c r="M1634" i="53"/>
  <c r="M1633" i="53"/>
  <c r="M1632" i="53"/>
  <c r="M1631" i="53"/>
  <c r="M1630" i="53"/>
  <c r="M1629" i="53"/>
  <c r="M1628" i="53"/>
  <c r="M1627" i="53"/>
  <c r="M1626" i="53"/>
  <c r="M1625" i="53"/>
  <c r="L1625" i="53"/>
  <c r="M1624" i="53"/>
  <c r="M1623" i="53"/>
  <c r="M1622" i="53"/>
  <c r="M1621" i="53"/>
  <c r="M1620" i="53"/>
  <c r="M1619" i="53"/>
  <c r="M1618" i="53"/>
  <c r="M1617" i="53"/>
  <c r="M1616" i="53"/>
  <c r="M1615" i="53"/>
  <c r="L1615" i="53"/>
  <c r="M1614" i="53"/>
  <c r="M1613" i="53"/>
  <c r="M1612" i="53"/>
  <c r="M1611" i="53"/>
  <c r="M1610" i="53"/>
  <c r="M1609" i="53"/>
  <c r="M1608" i="53"/>
  <c r="M1607" i="53"/>
  <c r="M1606" i="53"/>
  <c r="M1605" i="53"/>
  <c r="L1605" i="53"/>
  <c r="M1604" i="53"/>
  <c r="M1603" i="53"/>
  <c r="M1602" i="53"/>
  <c r="M1601" i="53"/>
  <c r="M1600" i="53"/>
  <c r="M1599" i="53"/>
  <c r="M1598" i="53"/>
  <c r="M1597" i="53"/>
  <c r="M1596" i="53"/>
  <c r="M1595" i="53"/>
  <c r="L1595" i="53"/>
  <c r="M1594" i="53"/>
  <c r="M1593" i="53"/>
  <c r="M1592" i="53"/>
  <c r="M1591" i="53"/>
  <c r="M1590" i="53"/>
  <c r="M1589" i="53"/>
  <c r="M1588" i="53"/>
  <c r="M1587" i="53"/>
  <c r="M1586" i="53"/>
  <c r="M1585" i="53"/>
  <c r="L1585" i="53"/>
  <c r="M1584" i="53"/>
  <c r="M1583" i="53"/>
  <c r="M1582" i="53"/>
  <c r="M1581" i="53"/>
  <c r="M1580" i="53"/>
  <c r="M1579" i="53"/>
  <c r="M1578" i="53"/>
  <c r="M1577" i="53"/>
  <c r="M1576" i="53"/>
  <c r="M1575" i="53"/>
  <c r="L1575" i="53"/>
  <c r="M1574" i="53"/>
  <c r="M1573" i="53"/>
  <c r="M1572" i="53"/>
  <c r="M1571" i="53"/>
  <c r="M1570" i="53"/>
  <c r="M1569" i="53"/>
  <c r="M1568" i="53"/>
  <c r="M1567" i="53"/>
  <c r="M1566" i="53"/>
  <c r="M1565" i="53"/>
  <c r="L1565" i="53"/>
  <c r="M1564" i="53"/>
  <c r="M1563" i="53"/>
  <c r="M1562" i="53"/>
  <c r="M1561" i="53"/>
  <c r="M1560" i="53"/>
  <c r="M1559" i="53"/>
  <c r="M1558" i="53"/>
  <c r="M1557" i="53"/>
  <c r="M1556" i="53"/>
  <c r="M1555" i="53"/>
  <c r="L1555" i="53"/>
  <c r="M1554" i="53"/>
  <c r="M1553" i="53"/>
  <c r="M1552" i="53"/>
  <c r="M1551" i="53"/>
  <c r="M1550" i="53"/>
  <c r="M1549" i="53"/>
  <c r="M1548" i="53"/>
  <c r="M1547" i="53"/>
  <c r="M1546" i="53"/>
  <c r="M1545" i="53"/>
  <c r="L1545" i="53"/>
  <c r="M1544" i="53"/>
  <c r="M1543" i="53"/>
  <c r="M1542" i="53"/>
  <c r="M1541" i="53"/>
  <c r="M1540" i="53"/>
  <c r="M1539" i="53"/>
  <c r="M1538" i="53"/>
  <c r="M1537" i="53"/>
  <c r="M1536" i="53"/>
  <c r="M1535" i="53"/>
  <c r="L1535" i="53"/>
  <c r="M1534" i="53"/>
  <c r="M1533" i="53"/>
  <c r="M1532" i="53"/>
  <c r="M1531" i="53"/>
  <c r="M1530" i="53"/>
  <c r="M1529" i="53"/>
  <c r="M1528" i="53"/>
  <c r="M1527" i="53"/>
  <c r="M1526" i="53"/>
  <c r="M1525" i="53"/>
  <c r="L1525" i="53"/>
  <c r="M1524" i="53"/>
  <c r="M1523" i="53"/>
  <c r="M1522" i="53"/>
  <c r="M1521" i="53"/>
  <c r="M1520" i="53"/>
  <c r="M1519" i="53"/>
  <c r="M1518" i="53"/>
  <c r="M1517" i="53"/>
  <c r="M1516" i="53"/>
  <c r="M1515" i="53"/>
  <c r="L1515" i="53"/>
  <c r="M1514" i="53"/>
  <c r="T192" i="51" l="1"/>
  <c r="T200" i="51"/>
  <c r="T208" i="51"/>
  <c r="W206" i="51"/>
  <c r="X206" i="51" s="1"/>
  <c r="W180" i="51"/>
  <c r="X180" i="51" s="1"/>
  <c r="T183" i="51"/>
  <c r="W181" i="51"/>
  <c r="X181" i="51" s="1"/>
  <c r="U183" i="51"/>
  <c r="G180" i="51"/>
  <c r="K180" i="51"/>
  <c r="O180" i="51"/>
  <c r="I180" i="51"/>
  <c r="N180" i="51"/>
  <c r="J180" i="51"/>
  <c r="P180" i="51"/>
  <c r="F180" i="51"/>
  <c r="L180" i="51"/>
  <c r="Q180" i="51"/>
  <c r="H180" i="51"/>
  <c r="M180" i="51"/>
  <c r="G187" i="51"/>
  <c r="K187" i="51"/>
  <c r="O187" i="51"/>
  <c r="J187" i="51"/>
  <c r="P187" i="51"/>
  <c r="F187" i="51"/>
  <c r="L187" i="51"/>
  <c r="Q187" i="51"/>
  <c r="H187" i="51"/>
  <c r="M187" i="51"/>
  <c r="I187" i="51"/>
  <c r="N187" i="51"/>
  <c r="I194" i="51"/>
  <c r="M194" i="51"/>
  <c r="Q194" i="51"/>
  <c r="F194" i="51"/>
  <c r="J194" i="51"/>
  <c r="N194" i="51"/>
  <c r="G194" i="51"/>
  <c r="K194" i="51"/>
  <c r="O194" i="51"/>
  <c r="H194" i="51"/>
  <c r="L194" i="51"/>
  <c r="P194" i="51"/>
  <c r="I198" i="51"/>
  <c r="M198" i="51"/>
  <c r="Q198" i="51"/>
  <c r="F198" i="51"/>
  <c r="J198" i="51"/>
  <c r="N198" i="51"/>
  <c r="G198" i="51"/>
  <c r="K198" i="51"/>
  <c r="O198" i="51"/>
  <c r="H198" i="51"/>
  <c r="L198" i="51"/>
  <c r="P198" i="51"/>
  <c r="I199" i="51"/>
  <c r="M199" i="51"/>
  <c r="Q199" i="51"/>
  <c r="F199" i="51"/>
  <c r="J199" i="51"/>
  <c r="N199" i="51"/>
  <c r="G199" i="51"/>
  <c r="K199" i="51"/>
  <c r="O199" i="51"/>
  <c r="L199" i="51"/>
  <c r="P199" i="51"/>
  <c r="H199" i="51"/>
  <c r="I203" i="51"/>
  <c r="M203" i="51"/>
  <c r="Q203" i="51"/>
  <c r="F203" i="51"/>
  <c r="J203" i="51"/>
  <c r="N203" i="51"/>
  <c r="G203" i="51"/>
  <c r="K203" i="51"/>
  <c r="O203" i="51"/>
  <c r="L203" i="51"/>
  <c r="P203" i="51"/>
  <c r="H203" i="51"/>
  <c r="G179" i="51"/>
  <c r="K179" i="51"/>
  <c r="O179" i="51"/>
  <c r="J179" i="51"/>
  <c r="P179" i="51"/>
  <c r="F179" i="51"/>
  <c r="L179" i="51"/>
  <c r="Q179" i="51"/>
  <c r="H179" i="51"/>
  <c r="M179" i="51"/>
  <c r="I179" i="51"/>
  <c r="N179" i="51"/>
  <c r="G183" i="51"/>
  <c r="K183" i="51"/>
  <c r="O183" i="51"/>
  <c r="J183" i="51"/>
  <c r="P183" i="51"/>
  <c r="F183" i="51"/>
  <c r="L183" i="51"/>
  <c r="Q183" i="51"/>
  <c r="H183" i="51"/>
  <c r="M183" i="51"/>
  <c r="I183" i="51"/>
  <c r="N183" i="51"/>
  <c r="G184" i="51"/>
  <c r="K184" i="51"/>
  <c r="O184" i="51"/>
  <c r="I184" i="51"/>
  <c r="N184" i="51"/>
  <c r="J184" i="51"/>
  <c r="P184" i="51"/>
  <c r="F184" i="51"/>
  <c r="L184" i="51"/>
  <c r="Q184" i="51"/>
  <c r="M184" i="51"/>
  <c r="H184" i="51"/>
  <c r="G185" i="51"/>
  <c r="K185" i="51"/>
  <c r="O185" i="51"/>
  <c r="H185" i="51"/>
  <c r="M185" i="51"/>
  <c r="I185" i="51"/>
  <c r="N185" i="51"/>
  <c r="J185" i="51"/>
  <c r="P185" i="51"/>
  <c r="Q185" i="51"/>
  <c r="F185" i="51"/>
  <c r="L185" i="51"/>
  <c r="I191" i="51"/>
  <c r="M191" i="51"/>
  <c r="Q191" i="51"/>
  <c r="F191" i="51"/>
  <c r="J191" i="51"/>
  <c r="N191" i="51"/>
  <c r="G191" i="51"/>
  <c r="K191" i="51"/>
  <c r="O191" i="51"/>
  <c r="L191" i="51"/>
  <c r="P191" i="51"/>
  <c r="H191" i="51"/>
  <c r="I192" i="51"/>
  <c r="M192" i="51"/>
  <c r="Q192" i="51"/>
  <c r="F192" i="51"/>
  <c r="J192" i="51"/>
  <c r="N192" i="51"/>
  <c r="G192" i="51"/>
  <c r="K192" i="51"/>
  <c r="O192" i="51"/>
  <c r="P192" i="51"/>
  <c r="L192" i="51"/>
  <c r="H192" i="51"/>
  <c r="I193" i="51"/>
  <c r="M193" i="51"/>
  <c r="Q193" i="51"/>
  <c r="F193" i="51"/>
  <c r="J193" i="51"/>
  <c r="N193" i="51"/>
  <c r="G193" i="51"/>
  <c r="K193" i="51"/>
  <c r="O193" i="51"/>
  <c r="H193" i="51"/>
  <c r="P193" i="51"/>
  <c r="L193" i="51"/>
  <c r="I197" i="51"/>
  <c r="M197" i="51"/>
  <c r="Q197" i="51"/>
  <c r="F197" i="51"/>
  <c r="J197" i="51"/>
  <c r="N197" i="51"/>
  <c r="G197" i="51"/>
  <c r="K197" i="51"/>
  <c r="O197" i="51"/>
  <c r="P197" i="51"/>
  <c r="H197" i="51"/>
  <c r="L197" i="51"/>
  <c r="I202" i="51"/>
  <c r="M202" i="51"/>
  <c r="Q202" i="51"/>
  <c r="F202" i="51"/>
  <c r="J202" i="51"/>
  <c r="N202" i="51"/>
  <c r="G202" i="51"/>
  <c r="K202" i="51"/>
  <c r="O202" i="51"/>
  <c r="H202" i="51"/>
  <c r="L202" i="51"/>
  <c r="P202" i="51"/>
  <c r="I206" i="51"/>
  <c r="M206" i="51"/>
  <c r="Q206" i="51"/>
  <c r="F206" i="51"/>
  <c r="J206" i="51"/>
  <c r="N206" i="51"/>
  <c r="G206" i="51"/>
  <c r="K206" i="51"/>
  <c r="O206" i="51"/>
  <c r="H206" i="51"/>
  <c r="L206" i="51"/>
  <c r="P206" i="51"/>
  <c r="G182" i="51"/>
  <c r="K182" i="51"/>
  <c r="O182" i="51"/>
  <c r="F182" i="51"/>
  <c r="L182" i="51"/>
  <c r="Q182" i="51"/>
  <c r="H182" i="51"/>
  <c r="M182" i="51"/>
  <c r="I182" i="51"/>
  <c r="N182" i="51"/>
  <c r="P182" i="51"/>
  <c r="J182" i="51"/>
  <c r="G189" i="51"/>
  <c r="K189" i="51"/>
  <c r="O189" i="51"/>
  <c r="H189" i="51"/>
  <c r="M189" i="51"/>
  <c r="I189" i="51"/>
  <c r="N189" i="51"/>
  <c r="J189" i="51"/>
  <c r="P189" i="51"/>
  <c r="Q189" i="51"/>
  <c r="L189" i="51"/>
  <c r="F189" i="51"/>
  <c r="G190" i="51"/>
  <c r="K190" i="51"/>
  <c r="O190" i="51"/>
  <c r="F190" i="51"/>
  <c r="L190" i="51"/>
  <c r="Q190" i="51"/>
  <c r="H190" i="51"/>
  <c r="M190" i="51"/>
  <c r="I190" i="51"/>
  <c r="N190" i="51"/>
  <c r="J190" i="51"/>
  <c r="P190" i="51"/>
  <c r="I196" i="51"/>
  <c r="M196" i="51"/>
  <c r="Q196" i="51"/>
  <c r="F196" i="51"/>
  <c r="J196" i="51"/>
  <c r="N196" i="51"/>
  <c r="G196" i="51"/>
  <c r="K196" i="51"/>
  <c r="O196" i="51"/>
  <c r="P196" i="51"/>
  <c r="L196" i="51"/>
  <c r="H196" i="51"/>
  <c r="I201" i="51"/>
  <c r="M201" i="51"/>
  <c r="Q201" i="51"/>
  <c r="F201" i="51"/>
  <c r="J201" i="51"/>
  <c r="N201" i="51"/>
  <c r="G201" i="51"/>
  <c r="K201" i="51"/>
  <c r="O201" i="51"/>
  <c r="P201" i="51"/>
  <c r="H201" i="51"/>
  <c r="L201" i="51"/>
  <c r="I205" i="51"/>
  <c r="M205" i="51"/>
  <c r="Q205" i="51"/>
  <c r="F205" i="51"/>
  <c r="J205" i="51"/>
  <c r="N205" i="51"/>
  <c r="G205" i="51"/>
  <c r="K205" i="51"/>
  <c r="O205" i="51"/>
  <c r="P205" i="51"/>
  <c r="H205" i="51"/>
  <c r="L205" i="51"/>
  <c r="G186" i="51"/>
  <c r="K186" i="51"/>
  <c r="O186" i="51"/>
  <c r="F186" i="51"/>
  <c r="L186" i="51"/>
  <c r="Q186" i="51"/>
  <c r="H186" i="51"/>
  <c r="M186" i="51"/>
  <c r="I186" i="51"/>
  <c r="N186" i="51"/>
  <c r="J186" i="51"/>
  <c r="P186" i="51"/>
  <c r="I207" i="51"/>
  <c r="M207" i="51"/>
  <c r="Q207" i="51"/>
  <c r="F207" i="51"/>
  <c r="J207" i="51"/>
  <c r="N207" i="51"/>
  <c r="G207" i="51"/>
  <c r="K207" i="51"/>
  <c r="O207" i="51"/>
  <c r="L207" i="51"/>
  <c r="P207" i="51"/>
  <c r="H207" i="51"/>
  <c r="G181" i="51"/>
  <c r="K181" i="51"/>
  <c r="O181" i="51"/>
  <c r="H181" i="51"/>
  <c r="M181" i="51"/>
  <c r="I181" i="51"/>
  <c r="N181" i="51"/>
  <c r="J181" i="51"/>
  <c r="P181" i="51"/>
  <c r="F181" i="51"/>
  <c r="L181" i="51"/>
  <c r="Q181" i="51"/>
  <c r="W183" i="51"/>
  <c r="X183" i="51" s="1"/>
  <c r="G188" i="51"/>
  <c r="K188" i="51"/>
  <c r="O188" i="51"/>
  <c r="I188" i="51"/>
  <c r="N188" i="51"/>
  <c r="J188" i="51"/>
  <c r="P188" i="51"/>
  <c r="F188" i="51"/>
  <c r="L188" i="51"/>
  <c r="Q188" i="51"/>
  <c r="H188" i="51"/>
  <c r="M188" i="51"/>
  <c r="T189" i="51"/>
  <c r="I195" i="51"/>
  <c r="M195" i="51"/>
  <c r="Q195" i="51"/>
  <c r="F195" i="51"/>
  <c r="J195" i="51"/>
  <c r="N195" i="51"/>
  <c r="G195" i="51"/>
  <c r="K195" i="51"/>
  <c r="O195" i="51"/>
  <c r="L195" i="51"/>
  <c r="P195" i="51"/>
  <c r="H195" i="51"/>
  <c r="W196" i="51"/>
  <c r="X196" i="51" s="1"/>
  <c r="I200" i="51"/>
  <c r="M200" i="51"/>
  <c r="Q200" i="51"/>
  <c r="F200" i="51"/>
  <c r="J200" i="51"/>
  <c r="N200" i="51"/>
  <c r="G200" i="51"/>
  <c r="K200" i="51"/>
  <c r="O200" i="51"/>
  <c r="P200" i="51"/>
  <c r="L200" i="51"/>
  <c r="H200" i="51"/>
  <c r="I204" i="51"/>
  <c r="M204" i="51"/>
  <c r="Q204" i="51"/>
  <c r="F204" i="51"/>
  <c r="J204" i="51"/>
  <c r="N204" i="51"/>
  <c r="G204" i="51"/>
  <c r="K204" i="51"/>
  <c r="O204" i="51"/>
  <c r="P204" i="51"/>
  <c r="L204" i="51"/>
  <c r="H204" i="51"/>
  <c r="I208" i="51"/>
  <c r="M208" i="51"/>
  <c r="Q208" i="51"/>
  <c r="F208" i="51"/>
  <c r="J208" i="51"/>
  <c r="N208" i="51"/>
  <c r="G208" i="51"/>
  <c r="K208" i="51"/>
  <c r="O208" i="51"/>
  <c r="P208" i="51"/>
  <c r="L208" i="51"/>
  <c r="H208" i="51"/>
  <c r="T184" i="51"/>
  <c r="T196" i="51"/>
  <c r="T197" i="51"/>
  <c r="W202" i="51"/>
  <c r="X202" i="51" s="1"/>
  <c r="T191" i="51"/>
  <c r="W205" i="51"/>
  <c r="X205" i="51" s="1"/>
  <c r="W182" i="51"/>
  <c r="X182" i="51" s="1"/>
  <c r="W184" i="51"/>
  <c r="X184" i="51" s="1"/>
  <c r="W203" i="51"/>
  <c r="X203" i="51" s="1"/>
  <c r="W207" i="51"/>
  <c r="X207" i="51" s="1"/>
  <c r="W199" i="51"/>
  <c r="X199" i="51" s="1"/>
  <c r="T180" i="51"/>
  <c r="T181" i="51"/>
  <c r="W186" i="51"/>
  <c r="X186" i="51" s="1"/>
  <c r="W190" i="51"/>
  <c r="X190" i="51" s="1"/>
  <c r="W192" i="51"/>
  <c r="X192" i="51" s="1"/>
  <c r="U200" i="51"/>
  <c r="W200" i="51" s="1"/>
  <c r="X200" i="51" s="1"/>
  <c r="T201" i="51"/>
  <c r="T205" i="51"/>
  <c r="T206" i="51"/>
  <c r="T209" i="51"/>
  <c r="W201" i="51"/>
  <c r="X201" i="51" s="1"/>
  <c r="W209" i="51"/>
  <c r="T188" i="51"/>
  <c r="W191" i="51"/>
  <c r="X191" i="51" s="1"/>
  <c r="W194" i="51"/>
  <c r="X194" i="51" s="1"/>
  <c r="W195" i="51"/>
  <c r="X195" i="51" s="1"/>
  <c r="W198" i="51"/>
  <c r="X198" i="51" s="1"/>
  <c r="U208" i="51"/>
  <c r="W208" i="51" s="1"/>
  <c r="X208" i="51" s="1"/>
  <c r="D187" i="49"/>
  <c r="D174" i="49"/>
  <c r="D190" i="49"/>
  <c r="D172" i="49"/>
  <c r="D180" i="49"/>
  <c r="D167" i="49"/>
  <c r="D175" i="49"/>
  <c r="D183" i="49"/>
  <c r="D170" i="49"/>
  <c r="D178" i="49"/>
  <c r="D186" i="49"/>
  <c r="D194" i="49"/>
  <c r="D173" i="49"/>
  <c r="D181" i="49"/>
  <c r="D189" i="49"/>
  <c r="D168" i="49"/>
  <c r="D176" i="49"/>
  <c r="D192" i="49"/>
  <c r="D191" i="49"/>
  <c r="D182" i="49"/>
  <c r="D169" i="49"/>
  <c r="D177" i="49"/>
  <c r="D171" i="49"/>
  <c r="D179" i="49"/>
  <c r="D193" i="49"/>
  <c r="D165" i="49"/>
  <c r="D188" i="49"/>
  <c r="D184" i="49"/>
  <c r="W179" i="51"/>
  <c r="X179" i="51" s="1"/>
  <c r="W204" i="51"/>
  <c r="X204" i="51" s="1"/>
  <c r="W187" i="51"/>
  <c r="X187" i="51" s="1"/>
  <c r="W185" i="51"/>
  <c r="X185" i="51" s="1"/>
  <c r="W189" i="51"/>
  <c r="X189" i="51" s="1"/>
  <c r="W188" i="51"/>
  <c r="X188" i="51" s="1"/>
  <c r="W193" i="51"/>
  <c r="X193" i="51" s="1"/>
  <c r="W197" i="51"/>
  <c r="X197" i="51" s="1"/>
  <c r="T179" i="51"/>
  <c r="T187" i="51"/>
  <c r="T195" i="51"/>
  <c r="T204" i="51"/>
  <c r="T186" i="51"/>
  <c r="T194" i="51"/>
  <c r="T203" i="51"/>
  <c r="T185" i="51"/>
  <c r="T193" i="51"/>
  <c r="T202" i="51"/>
  <c r="T182" i="51"/>
  <c r="T190" i="51"/>
  <c r="T198" i="51"/>
  <c r="T199" i="51"/>
  <c r="T207" i="51"/>
  <c r="D166" i="49"/>
  <c r="X209" i="51" l="1"/>
  <c r="B14" i="52"/>
  <c r="F27" i="41" l="1"/>
  <c r="F28" i="41"/>
  <c r="F35" i="41"/>
  <c r="F36" i="41"/>
  <c r="F26" i="41"/>
  <c r="F20" i="41"/>
  <c r="F21" i="41"/>
  <c r="F22" i="41"/>
  <c r="F23" i="41"/>
  <c r="F24" i="41"/>
  <c r="F25" i="41"/>
  <c r="F18" i="41"/>
  <c r="F19" i="41"/>
  <c r="F750" i="52" l="1"/>
  <c r="F751" i="52"/>
  <c r="F752" i="52"/>
  <c r="F753" i="52"/>
  <c r="F754" i="52"/>
  <c r="F755" i="52"/>
  <c r="F756" i="52"/>
  <c r="F757" i="52"/>
  <c r="F758" i="52"/>
  <c r="F759" i="52"/>
  <c r="F760" i="52"/>
  <c r="F761" i="52"/>
  <c r="F718" i="52"/>
  <c r="F719" i="52"/>
  <c r="F720" i="52"/>
  <c r="F721" i="52"/>
  <c r="F722" i="52"/>
  <c r="F723" i="52"/>
  <c r="F724" i="52"/>
  <c r="F725" i="52"/>
  <c r="F726" i="52"/>
  <c r="F727" i="52"/>
  <c r="F728" i="52"/>
  <c r="F729" i="52"/>
  <c r="F730" i="52"/>
  <c r="F731" i="52"/>
  <c r="F732" i="52"/>
  <c r="F733" i="52"/>
  <c r="F734" i="52"/>
  <c r="F735" i="52"/>
  <c r="F736" i="52"/>
  <c r="F737" i="52"/>
  <c r="F738" i="52"/>
  <c r="F739" i="52"/>
  <c r="F740" i="52"/>
  <c r="F741" i="52"/>
  <c r="F742" i="52"/>
  <c r="F743" i="52"/>
  <c r="F744" i="52"/>
  <c r="F745" i="52"/>
  <c r="F746" i="52"/>
  <c r="F747" i="52"/>
  <c r="F748" i="52"/>
  <c r="F749" i="52"/>
  <c r="F693" i="52"/>
  <c r="F694" i="52"/>
  <c r="F695" i="52"/>
  <c r="F696" i="52"/>
  <c r="F697" i="52"/>
  <c r="F698" i="52"/>
  <c r="F699" i="52"/>
  <c r="F700" i="52"/>
  <c r="F701" i="52"/>
  <c r="F702" i="52"/>
  <c r="F703" i="52"/>
  <c r="F704" i="52"/>
  <c r="F705" i="52"/>
  <c r="F706" i="52"/>
  <c r="F707" i="52"/>
  <c r="F708" i="52"/>
  <c r="F709" i="52"/>
  <c r="F710" i="52"/>
  <c r="F711" i="52"/>
  <c r="F712" i="52"/>
  <c r="F713" i="52"/>
  <c r="F714" i="52"/>
  <c r="F715" i="52"/>
  <c r="F716" i="52"/>
  <c r="F717" i="52"/>
  <c r="F675" i="52"/>
  <c r="F676" i="52"/>
  <c r="F677" i="52"/>
  <c r="F678" i="52"/>
  <c r="F679" i="52"/>
  <c r="F680" i="52"/>
  <c r="F681" i="52"/>
  <c r="F682" i="52"/>
  <c r="F683" i="52"/>
  <c r="F684" i="52"/>
  <c r="F685" i="52"/>
  <c r="F686" i="52"/>
  <c r="F687" i="52"/>
  <c r="F688" i="52"/>
  <c r="F689" i="52"/>
  <c r="F690" i="52"/>
  <c r="F691" i="52"/>
  <c r="F692" i="52"/>
  <c r="F650" i="52"/>
  <c r="F651" i="52"/>
  <c r="F652" i="52"/>
  <c r="F653" i="52"/>
  <c r="F654" i="52"/>
  <c r="F655" i="52"/>
  <c r="F656" i="52"/>
  <c r="F657" i="52"/>
  <c r="F658" i="52"/>
  <c r="F659" i="52"/>
  <c r="F660" i="52"/>
  <c r="F661" i="52"/>
  <c r="F662" i="52"/>
  <c r="F663" i="52"/>
  <c r="F664" i="52"/>
  <c r="F665" i="52"/>
  <c r="F666" i="52"/>
  <c r="F667" i="52"/>
  <c r="F668" i="52"/>
  <c r="F669" i="52"/>
  <c r="F670" i="52"/>
  <c r="F671" i="52"/>
  <c r="F672" i="52"/>
  <c r="F673" i="52"/>
  <c r="F674" i="52"/>
  <c r="F615" i="52"/>
  <c r="F616" i="52"/>
  <c r="F617" i="52"/>
  <c r="F618" i="52"/>
  <c r="F619" i="52"/>
  <c r="F620" i="52"/>
  <c r="F621" i="52"/>
  <c r="F622" i="52"/>
  <c r="F623" i="52"/>
  <c r="F624" i="52"/>
  <c r="F625" i="52"/>
  <c r="F626" i="52"/>
  <c r="F627" i="52"/>
  <c r="F628" i="52"/>
  <c r="F629" i="52"/>
  <c r="F630" i="52"/>
  <c r="F631" i="52"/>
  <c r="F632" i="52"/>
  <c r="F633" i="52"/>
  <c r="F634" i="52"/>
  <c r="F635" i="52"/>
  <c r="F636" i="52"/>
  <c r="F637" i="52"/>
  <c r="F638" i="52"/>
  <c r="F639" i="52"/>
  <c r="F640" i="52"/>
  <c r="F641" i="52"/>
  <c r="F642" i="52"/>
  <c r="F643" i="52"/>
  <c r="F644" i="52"/>
  <c r="F645" i="52"/>
  <c r="F646" i="52"/>
  <c r="F647" i="52"/>
  <c r="F648" i="52"/>
  <c r="F649" i="52"/>
  <c r="F608" i="52"/>
  <c r="F609" i="52"/>
  <c r="F610" i="52"/>
  <c r="F611" i="52"/>
  <c r="F612" i="52"/>
  <c r="F613" i="52"/>
  <c r="F579" i="52"/>
  <c r="F580" i="52"/>
  <c r="F581" i="52"/>
  <c r="F582" i="52"/>
  <c r="F583" i="52"/>
  <c r="F584" i="52"/>
  <c r="F585" i="52"/>
  <c r="F586" i="52"/>
  <c r="F587" i="52"/>
  <c r="F588" i="52"/>
  <c r="F589" i="52"/>
  <c r="F590" i="52"/>
  <c r="F591" i="52"/>
  <c r="F592" i="52"/>
  <c r="F593" i="52"/>
  <c r="F594" i="52"/>
  <c r="F595" i="52"/>
  <c r="F596" i="52"/>
  <c r="F597" i="52"/>
  <c r="F598" i="52"/>
  <c r="F599" i="52"/>
  <c r="F600" i="52"/>
  <c r="F601" i="52"/>
  <c r="F602" i="52"/>
  <c r="F603" i="52"/>
  <c r="F604" i="52"/>
  <c r="F605" i="52"/>
  <c r="F606" i="52"/>
  <c r="F607" i="52"/>
  <c r="F554" i="52"/>
  <c r="F555" i="52"/>
  <c r="F556" i="52"/>
  <c r="F557" i="52"/>
  <c r="F558" i="52"/>
  <c r="F559" i="52"/>
  <c r="F560" i="52"/>
  <c r="F561" i="52"/>
  <c r="F562" i="52"/>
  <c r="F563" i="52"/>
  <c r="F564" i="52"/>
  <c r="F565" i="52"/>
  <c r="F566" i="52"/>
  <c r="F567" i="52"/>
  <c r="F568" i="52"/>
  <c r="F569" i="52"/>
  <c r="F570" i="52"/>
  <c r="F571" i="52"/>
  <c r="F572" i="52"/>
  <c r="F573" i="52"/>
  <c r="F574" i="52"/>
  <c r="F575" i="52"/>
  <c r="F576" i="52"/>
  <c r="F577" i="52"/>
  <c r="F578" i="52"/>
  <c r="F523" i="52"/>
  <c r="F524" i="52"/>
  <c r="F525" i="52"/>
  <c r="F526" i="52"/>
  <c r="F527" i="52"/>
  <c r="F528" i="52"/>
  <c r="F529" i="52"/>
  <c r="F530" i="52"/>
  <c r="F531" i="52"/>
  <c r="F532" i="52"/>
  <c r="F533" i="52"/>
  <c r="F534" i="52"/>
  <c r="F535" i="52"/>
  <c r="F536" i="52"/>
  <c r="F537" i="52"/>
  <c r="F538" i="52"/>
  <c r="F539" i="52"/>
  <c r="F540" i="52"/>
  <c r="F541" i="52"/>
  <c r="F542" i="52"/>
  <c r="F543" i="52"/>
  <c r="F544" i="52"/>
  <c r="F545" i="52"/>
  <c r="F546" i="52"/>
  <c r="F547" i="52"/>
  <c r="F548" i="52"/>
  <c r="F549" i="52"/>
  <c r="F550" i="52"/>
  <c r="F551" i="52"/>
  <c r="F552" i="52"/>
  <c r="F553" i="52"/>
  <c r="F499" i="52"/>
  <c r="F500" i="52"/>
  <c r="F501" i="52"/>
  <c r="F502" i="52"/>
  <c r="F503" i="52"/>
  <c r="F504" i="52"/>
  <c r="F505" i="52"/>
  <c r="F506" i="52"/>
  <c r="F507" i="52"/>
  <c r="F508" i="52"/>
  <c r="F509" i="52"/>
  <c r="F510" i="52"/>
  <c r="F511" i="52"/>
  <c r="F512" i="52"/>
  <c r="F513" i="52"/>
  <c r="F514" i="52"/>
  <c r="F515" i="52"/>
  <c r="F516" i="52"/>
  <c r="F517" i="52"/>
  <c r="F518" i="52"/>
  <c r="F519" i="52"/>
  <c r="F520" i="52"/>
  <c r="F521" i="52"/>
  <c r="F522" i="52"/>
  <c r="F465" i="52"/>
  <c r="F466" i="52"/>
  <c r="F467" i="52"/>
  <c r="F468" i="52"/>
  <c r="F469" i="52"/>
  <c r="F470" i="52"/>
  <c r="F471" i="52"/>
  <c r="F472" i="52"/>
  <c r="F473" i="52"/>
  <c r="F474" i="52"/>
  <c r="F475" i="52"/>
  <c r="F476" i="52"/>
  <c r="F477" i="52"/>
  <c r="F478" i="52"/>
  <c r="F479" i="52"/>
  <c r="F480" i="52"/>
  <c r="F481" i="52"/>
  <c r="F482" i="52"/>
  <c r="F483" i="52"/>
  <c r="F484" i="52"/>
  <c r="F485" i="52"/>
  <c r="F486" i="52"/>
  <c r="F487" i="52"/>
  <c r="F488" i="52"/>
  <c r="F489" i="52"/>
  <c r="F490" i="52"/>
  <c r="F491" i="52"/>
  <c r="F492" i="52"/>
  <c r="F493" i="52"/>
  <c r="F494" i="52"/>
  <c r="F495" i="52"/>
  <c r="F496" i="52"/>
  <c r="F497" i="52"/>
  <c r="F498" i="52"/>
  <c r="F315" i="52"/>
  <c r="F316" i="52"/>
  <c r="F317" i="52"/>
  <c r="F318" i="52"/>
  <c r="F319" i="52"/>
  <c r="F320" i="52"/>
  <c r="F321" i="52"/>
  <c r="F322" i="52"/>
  <c r="F323" i="52"/>
  <c r="F324" i="52"/>
  <c r="F325" i="52"/>
  <c r="F326" i="52"/>
  <c r="F327" i="52"/>
  <c r="F328" i="52"/>
  <c r="F329" i="52"/>
  <c r="F330" i="52"/>
  <c r="F331" i="52"/>
  <c r="F332" i="52"/>
  <c r="F333" i="52"/>
  <c r="F334" i="52"/>
  <c r="F335" i="52"/>
  <c r="F336" i="52"/>
  <c r="F337" i="52"/>
  <c r="F338" i="52"/>
  <c r="F339" i="52"/>
  <c r="F340" i="52"/>
  <c r="F341" i="52"/>
  <c r="F342" i="52"/>
  <c r="F343" i="52"/>
  <c r="F344" i="52"/>
  <c r="F345" i="52"/>
  <c r="F346" i="52"/>
  <c r="F347" i="52"/>
  <c r="F348" i="52"/>
  <c r="F349" i="52"/>
  <c r="F350" i="52"/>
  <c r="F351" i="52"/>
  <c r="F352" i="52"/>
  <c r="F353" i="52"/>
  <c r="F354" i="52"/>
  <c r="F355" i="52"/>
  <c r="F356" i="52"/>
  <c r="F357" i="52"/>
  <c r="F358" i="52"/>
  <c r="F359" i="52"/>
  <c r="F360" i="52"/>
  <c r="F361" i="52"/>
  <c r="F362" i="52"/>
  <c r="F363" i="52"/>
  <c r="F364" i="52"/>
  <c r="F365" i="52"/>
  <c r="F366" i="52"/>
  <c r="F367" i="52"/>
  <c r="F368" i="52"/>
  <c r="F369" i="52"/>
  <c r="F370" i="52"/>
  <c r="F371" i="52"/>
  <c r="F372" i="52"/>
  <c r="F373" i="52"/>
  <c r="F374" i="52"/>
  <c r="F375" i="52"/>
  <c r="F376" i="52"/>
  <c r="F377" i="52"/>
  <c r="F378" i="52"/>
  <c r="F379" i="52"/>
  <c r="F380" i="52"/>
  <c r="F381" i="52"/>
  <c r="F382" i="52"/>
  <c r="F383" i="52"/>
  <c r="F384" i="52"/>
  <c r="F385" i="52"/>
  <c r="F386" i="52"/>
  <c r="F387" i="52"/>
  <c r="F388" i="52"/>
  <c r="F389" i="52"/>
  <c r="F390" i="52"/>
  <c r="F391" i="52"/>
  <c r="F392" i="52"/>
  <c r="F393" i="52"/>
  <c r="F394" i="52"/>
  <c r="F395" i="52"/>
  <c r="F396" i="52"/>
  <c r="F397" i="52"/>
  <c r="F398" i="52"/>
  <c r="F399" i="52"/>
  <c r="F400" i="52"/>
  <c r="F401" i="52"/>
  <c r="F402" i="52"/>
  <c r="F403" i="52"/>
  <c r="F404" i="52"/>
  <c r="F405" i="52"/>
  <c r="F406" i="52"/>
  <c r="F407" i="52"/>
  <c r="F408" i="52"/>
  <c r="F409" i="52"/>
  <c r="F410" i="52"/>
  <c r="F411" i="52"/>
  <c r="F412" i="52"/>
  <c r="F413" i="52"/>
  <c r="F414" i="52"/>
  <c r="F415" i="52"/>
  <c r="F416" i="52"/>
  <c r="F417" i="52"/>
  <c r="F418" i="52"/>
  <c r="F419" i="52"/>
  <c r="F420" i="52"/>
  <c r="F421" i="52"/>
  <c r="F422" i="52"/>
  <c r="F423" i="52"/>
  <c r="F424" i="52"/>
  <c r="F425" i="52"/>
  <c r="F426" i="52"/>
  <c r="F427" i="52"/>
  <c r="F428" i="52"/>
  <c r="F429" i="52"/>
  <c r="F430" i="52"/>
  <c r="F431" i="52"/>
  <c r="F432" i="52"/>
  <c r="F433" i="52"/>
  <c r="F434" i="52"/>
  <c r="F435" i="52"/>
  <c r="F436" i="52"/>
  <c r="F437" i="52"/>
  <c r="F438" i="52"/>
  <c r="F439" i="52"/>
  <c r="F440" i="52"/>
  <c r="F441" i="52"/>
  <c r="F442" i="52"/>
  <c r="F443" i="52"/>
  <c r="F444" i="52"/>
  <c r="F445" i="52"/>
  <c r="F446" i="52"/>
  <c r="F447" i="52"/>
  <c r="F448" i="52"/>
  <c r="F449" i="52"/>
  <c r="F450" i="52"/>
  <c r="F451" i="52"/>
  <c r="F452" i="52"/>
  <c r="F453" i="52"/>
  <c r="F454" i="52"/>
  <c r="F455" i="52"/>
  <c r="F456" i="52"/>
  <c r="F457" i="52"/>
  <c r="F458" i="52"/>
  <c r="F459" i="52"/>
  <c r="F460" i="52"/>
  <c r="F461" i="52"/>
  <c r="F462" i="52"/>
  <c r="F463" i="52"/>
  <c r="F284" i="52"/>
  <c r="F285" i="52"/>
  <c r="F286" i="52"/>
  <c r="F287" i="52"/>
  <c r="F288" i="52"/>
  <c r="F289" i="52"/>
  <c r="F290" i="52"/>
  <c r="F291" i="52"/>
  <c r="F292" i="52"/>
  <c r="F293" i="52"/>
  <c r="F294" i="52"/>
  <c r="F295" i="52"/>
  <c r="F296" i="52"/>
  <c r="F297" i="52"/>
  <c r="F298" i="52"/>
  <c r="F299" i="52"/>
  <c r="F300" i="52"/>
  <c r="F301" i="52"/>
  <c r="F302" i="52"/>
  <c r="F303" i="52"/>
  <c r="F304" i="52"/>
  <c r="F305" i="52"/>
  <c r="F306" i="52"/>
  <c r="F307" i="52"/>
  <c r="F308" i="52"/>
  <c r="F309" i="52"/>
  <c r="F310" i="52"/>
  <c r="F311" i="52"/>
  <c r="F312" i="52"/>
  <c r="F313" i="52"/>
  <c r="F251" i="52"/>
  <c r="F252" i="52"/>
  <c r="F253" i="52"/>
  <c r="F254" i="52"/>
  <c r="F255" i="52"/>
  <c r="F256" i="52"/>
  <c r="F257" i="52"/>
  <c r="F258" i="52"/>
  <c r="F259" i="52"/>
  <c r="F260" i="52"/>
  <c r="F261" i="52"/>
  <c r="F262" i="52"/>
  <c r="F263" i="52"/>
  <c r="F264" i="52"/>
  <c r="F265" i="52"/>
  <c r="F266" i="52"/>
  <c r="F267" i="52"/>
  <c r="F268" i="52"/>
  <c r="F269" i="52"/>
  <c r="F270" i="52"/>
  <c r="F271" i="52"/>
  <c r="F272" i="52"/>
  <c r="F273" i="52"/>
  <c r="F274" i="52"/>
  <c r="F275" i="52"/>
  <c r="F276" i="52"/>
  <c r="F277" i="52"/>
  <c r="F278" i="52"/>
  <c r="F279" i="52"/>
  <c r="F280" i="52"/>
  <c r="F281" i="52"/>
  <c r="F282" i="52"/>
  <c r="F283" i="52"/>
  <c r="F222" i="52"/>
  <c r="F223" i="52"/>
  <c r="F224" i="52"/>
  <c r="F225" i="52"/>
  <c r="F226" i="52"/>
  <c r="F227" i="52"/>
  <c r="F228" i="52"/>
  <c r="F229" i="52"/>
  <c r="F230" i="52"/>
  <c r="F231" i="52"/>
  <c r="F232" i="52"/>
  <c r="F233" i="52"/>
  <c r="F234" i="52"/>
  <c r="F235" i="52"/>
  <c r="F236" i="52"/>
  <c r="F237" i="52"/>
  <c r="F238" i="52"/>
  <c r="F239" i="52"/>
  <c r="F240" i="52"/>
  <c r="F241" i="52"/>
  <c r="F242" i="52"/>
  <c r="F243" i="52"/>
  <c r="F244" i="52"/>
  <c r="F245" i="52"/>
  <c r="F246" i="52"/>
  <c r="F247" i="52"/>
  <c r="F248" i="52"/>
  <c r="F249" i="52"/>
  <c r="F250" i="52"/>
  <c r="F191" i="52"/>
  <c r="F192" i="52"/>
  <c r="F193" i="52"/>
  <c r="F194" i="52"/>
  <c r="F195" i="52"/>
  <c r="F196" i="52"/>
  <c r="F197" i="52"/>
  <c r="F198" i="52"/>
  <c r="F199" i="52"/>
  <c r="F200" i="52"/>
  <c r="F201" i="52"/>
  <c r="F202" i="52"/>
  <c r="F203" i="52"/>
  <c r="F204" i="52"/>
  <c r="F205" i="52"/>
  <c r="F206" i="52"/>
  <c r="F207" i="52"/>
  <c r="F208" i="52"/>
  <c r="F209" i="52"/>
  <c r="F210" i="52"/>
  <c r="F211" i="52"/>
  <c r="F212" i="52"/>
  <c r="F213" i="52"/>
  <c r="F214" i="52"/>
  <c r="F215" i="52"/>
  <c r="F216" i="52"/>
  <c r="F217" i="52"/>
  <c r="F218" i="52"/>
  <c r="F219" i="52"/>
  <c r="F220" i="52"/>
  <c r="F221" i="52"/>
  <c r="F165" i="52"/>
  <c r="F166" i="52"/>
  <c r="F167" i="52"/>
  <c r="F168" i="52"/>
  <c r="F169" i="52"/>
  <c r="F170" i="52"/>
  <c r="F171" i="52"/>
  <c r="F172" i="52"/>
  <c r="F173" i="52"/>
  <c r="F174" i="52"/>
  <c r="F175" i="52"/>
  <c r="F176" i="52"/>
  <c r="F177" i="52"/>
  <c r="F178" i="52"/>
  <c r="F179" i="52"/>
  <c r="F180" i="52"/>
  <c r="F181" i="52"/>
  <c r="F182" i="52"/>
  <c r="F183" i="52"/>
  <c r="F184" i="52"/>
  <c r="F185" i="52"/>
  <c r="F186" i="52"/>
  <c r="F187" i="52"/>
  <c r="F188" i="52"/>
  <c r="F189" i="52"/>
  <c r="F190"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G180" i="54"/>
  <c r="G17" i="54"/>
  <c r="G19" i="54"/>
  <c r="G20" i="54"/>
  <c r="G21" i="54"/>
  <c r="G22" i="54"/>
  <c r="G23" i="54"/>
  <c r="G31" i="54"/>
  <c r="G32" i="54"/>
  <c r="G33" i="54"/>
  <c r="G34" i="54"/>
  <c r="G37" i="54"/>
  <c r="G38" i="54"/>
  <c r="G39" i="54"/>
  <c r="G40" i="54"/>
  <c r="G41" i="54"/>
  <c r="G66" i="54"/>
  <c r="G67" i="54"/>
  <c r="G68" i="54"/>
  <c r="G70" i="54"/>
  <c r="G71" i="54"/>
  <c r="G72" i="54"/>
  <c r="G73" i="54"/>
  <c r="G87" i="54"/>
  <c r="G88" i="54"/>
  <c r="G89" i="54"/>
  <c r="G117" i="54"/>
  <c r="G118" i="54"/>
  <c r="G119" i="54"/>
  <c r="G120" i="54"/>
  <c r="G121" i="54"/>
  <c r="G136" i="54"/>
  <c r="G137" i="54"/>
  <c r="G138" i="54"/>
  <c r="G139" i="54"/>
  <c r="G140" i="54"/>
  <c r="G141" i="54"/>
  <c r="G142" i="54"/>
  <c r="G143" i="54"/>
  <c r="G144" i="54"/>
  <c r="G145" i="54"/>
  <c r="G146" i="54"/>
  <c r="G147" i="54"/>
  <c r="G148" i="54"/>
  <c r="G149" i="54"/>
  <c r="G150" i="54"/>
  <c r="G151" i="54"/>
  <c r="G152" i="54"/>
  <c r="G153" i="54"/>
  <c r="G154" i="54"/>
  <c r="G155" i="54"/>
  <c r="G156" i="54"/>
  <c r="G157" i="54"/>
  <c r="G158" i="54"/>
  <c r="G159" i="54"/>
  <c r="G160" i="54"/>
  <c r="G161" i="54"/>
  <c r="G162" i="54"/>
  <c r="G163" i="54"/>
  <c r="G164" i="54"/>
  <c r="G165" i="54"/>
  <c r="G166" i="54"/>
  <c r="G167" i="54"/>
  <c r="G168" i="54"/>
  <c r="G169" i="54"/>
  <c r="G170" i="54"/>
  <c r="G171" i="54"/>
  <c r="G172" i="54"/>
  <c r="G173" i="54"/>
  <c r="G174" i="54"/>
  <c r="G175" i="54"/>
  <c r="G176" i="54"/>
  <c r="G177" i="54"/>
  <c r="G178" i="54"/>
  <c r="G179" i="54"/>
  <c r="D38" i="55" l="1"/>
  <c r="E38" i="55"/>
  <c r="F38" i="55"/>
  <c r="I38" i="55" s="1"/>
  <c r="G38" i="55"/>
  <c r="D48" i="55"/>
  <c r="E48" i="55"/>
  <c r="F48" i="55"/>
  <c r="G48" i="55"/>
  <c r="J48" i="55" s="1"/>
  <c r="G198" i="3"/>
  <c r="G197" i="3"/>
  <c r="H38" i="55" l="1"/>
  <c r="H48" i="55"/>
  <c r="I48" i="55"/>
  <c r="K48" i="55" s="1"/>
  <c r="J38" i="55"/>
  <c r="K38" i="55" s="1"/>
  <c r="E18" i="55"/>
  <c r="E28" i="55"/>
  <c r="E58" i="55"/>
  <c r="E68" i="55"/>
  <c r="E78" i="55"/>
  <c r="E88" i="55"/>
  <c r="E98" i="55"/>
  <c r="E108" i="55"/>
  <c r="E118" i="55"/>
  <c r="E128" i="55"/>
  <c r="E138" i="55"/>
  <c r="E148" i="55"/>
  <c r="E158" i="55"/>
  <c r="E168" i="55"/>
  <c r="E178" i="55"/>
  <c r="E188" i="55"/>
  <c r="E198" i="55"/>
  <c r="E208" i="55"/>
  <c r="E222" i="55"/>
  <c r="E232" i="55"/>
  <c r="E242" i="55"/>
  <c r="E252" i="55"/>
  <c r="E262" i="55"/>
  <c r="E272" i="55"/>
  <c r="E282" i="55"/>
  <c r="E292" i="55"/>
  <c r="E302" i="55"/>
  <c r="E312" i="55"/>
  <c r="G135" i="3"/>
  <c r="G136" i="3"/>
  <c r="G137" i="3"/>
  <c r="G15" i="3"/>
  <c r="A324" i="59" l="1"/>
  <c r="C327" i="59"/>
  <c r="C327" i="60" s="1"/>
  <c r="M358" i="59" l="1"/>
  <c r="M357" i="59"/>
  <c r="M326" i="59"/>
  <c r="M324" i="59"/>
  <c r="M322" i="59"/>
  <c r="M221" i="59"/>
  <c r="M220" i="59"/>
  <c r="M218" i="59"/>
  <c r="M358" i="60"/>
  <c r="M357" i="60"/>
  <c r="M326" i="60"/>
  <c r="M322" i="60"/>
  <c r="M221" i="60"/>
  <c r="M220" i="60"/>
  <c r="M218" i="60"/>
  <c r="M357" i="55"/>
  <c r="M358" i="55"/>
  <c r="M326" i="55"/>
  <c r="M323" i="55"/>
  <c r="M324" i="55"/>
  <c r="M325" i="55"/>
  <c r="M322" i="55"/>
  <c r="M221" i="55"/>
  <c r="M220" i="55"/>
  <c r="M218" i="55"/>
  <c r="K359" i="59"/>
  <c r="L359" i="59" s="1"/>
  <c r="A324" i="60"/>
  <c r="A325" i="59"/>
  <c r="A325" i="60" s="1"/>
  <c r="A323" i="59"/>
  <c r="A323" i="60" s="1"/>
  <c r="M325" i="59" l="1"/>
  <c r="M323" i="60"/>
  <c r="M325" i="60"/>
  <c r="M323" i="59"/>
  <c r="M324" i="60"/>
  <c r="B614" i="52"/>
  <c r="F762" i="52"/>
  <c r="F763" i="52"/>
  <c r="B464" i="52"/>
  <c r="B164" i="52"/>
  <c r="M10" i="53"/>
  <c r="M11" i="53"/>
  <c r="M12" i="53"/>
  <c r="M13" i="53"/>
  <c r="B21" i="55" s="1"/>
  <c r="M21" i="55" s="1"/>
  <c r="M14" i="53"/>
  <c r="B22" i="55" s="1"/>
  <c r="M22" i="55" s="1"/>
  <c r="M15" i="53"/>
  <c r="B23" i="55" s="1"/>
  <c r="M23" i="55" s="1"/>
  <c r="M16" i="53"/>
  <c r="B24" i="55" s="1"/>
  <c r="M24" i="55" s="1"/>
  <c r="M17" i="53"/>
  <c r="B25" i="55" s="1"/>
  <c r="M25" i="55" s="1"/>
  <c r="M18" i="53"/>
  <c r="B26" i="55" s="1"/>
  <c r="M26" i="55" s="1"/>
  <c r="M19" i="53"/>
  <c r="B27" i="55" s="1"/>
  <c r="M27" i="55" s="1"/>
  <c r="M20" i="53"/>
  <c r="M21" i="53"/>
  <c r="B29" i="55" s="1"/>
  <c r="M29" i="55" s="1"/>
  <c r="M22" i="53"/>
  <c r="B30" i="55" s="1"/>
  <c r="M30" i="55" s="1"/>
  <c r="M23" i="53"/>
  <c r="B31" i="55" s="1"/>
  <c r="M31" i="55" s="1"/>
  <c r="M24" i="53"/>
  <c r="B32" i="55" s="1"/>
  <c r="M32" i="55" s="1"/>
  <c r="M25" i="53"/>
  <c r="B33" i="55" s="1"/>
  <c r="M33" i="55" s="1"/>
  <c r="M26" i="53"/>
  <c r="B34" i="55" s="1"/>
  <c r="M34" i="55" s="1"/>
  <c r="M27" i="53"/>
  <c r="B35" i="55" s="1"/>
  <c r="M35" i="55" s="1"/>
  <c r="M28" i="53"/>
  <c r="B36" i="55" s="1"/>
  <c r="M36" i="55" s="1"/>
  <c r="M29" i="53"/>
  <c r="B37" i="55" s="1"/>
  <c r="M37" i="55" s="1"/>
  <c r="M30" i="53"/>
  <c r="B38" i="55" s="1"/>
  <c r="M38" i="55" s="1"/>
  <c r="M31" i="53"/>
  <c r="B39" i="55" s="1"/>
  <c r="M39" i="55" s="1"/>
  <c r="M32" i="53"/>
  <c r="B40" i="55" s="1"/>
  <c r="M40" i="55" s="1"/>
  <c r="M33" i="53"/>
  <c r="B41" i="55" s="1"/>
  <c r="M41" i="55" s="1"/>
  <c r="M34" i="53"/>
  <c r="B42" i="55" s="1"/>
  <c r="M42" i="55" s="1"/>
  <c r="M35" i="53"/>
  <c r="B43" i="55" s="1"/>
  <c r="M43" i="55" s="1"/>
  <c r="M36" i="53"/>
  <c r="B44" i="55" s="1"/>
  <c r="M44" i="55" s="1"/>
  <c r="M37" i="53"/>
  <c r="B45" i="55" s="1"/>
  <c r="M45" i="55" s="1"/>
  <c r="M38" i="53"/>
  <c r="B46" i="55" s="1"/>
  <c r="M46" i="55" s="1"/>
  <c r="M39" i="53"/>
  <c r="B47" i="55" s="1"/>
  <c r="M47" i="55" s="1"/>
  <c r="M40" i="53"/>
  <c r="B48" i="55" s="1"/>
  <c r="M48" i="55" s="1"/>
  <c r="M41" i="53"/>
  <c r="B49" i="55" s="1"/>
  <c r="M49" i="55" s="1"/>
  <c r="M42" i="53"/>
  <c r="B50" i="55" s="1"/>
  <c r="M50" i="55" s="1"/>
  <c r="M43" i="53"/>
  <c r="B51" i="55" s="1"/>
  <c r="M51" i="55" s="1"/>
  <c r="M44" i="53"/>
  <c r="B52" i="55" s="1"/>
  <c r="M52" i="55" s="1"/>
  <c r="M45" i="53"/>
  <c r="B53" i="55" s="1"/>
  <c r="M53" i="55" s="1"/>
  <c r="M46" i="53"/>
  <c r="B54" i="55" s="1"/>
  <c r="M54" i="55" s="1"/>
  <c r="M47" i="53"/>
  <c r="B55" i="55" s="1"/>
  <c r="M55" i="55" s="1"/>
  <c r="M48" i="53"/>
  <c r="B56" i="55" s="1"/>
  <c r="M56" i="55" s="1"/>
  <c r="M49" i="53"/>
  <c r="B57" i="55" s="1"/>
  <c r="M57" i="55" s="1"/>
  <c r="M50" i="53"/>
  <c r="M51" i="53"/>
  <c r="M52" i="53"/>
  <c r="M53" i="53"/>
  <c r="M54" i="53"/>
  <c r="M55" i="53"/>
  <c r="M56" i="53"/>
  <c r="M57" i="53"/>
  <c r="M58" i="53"/>
  <c r="M59" i="53"/>
  <c r="M60" i="53"/>
  <c r="M61" i="53"/>
  <c r="M62" i="53"/>
  <c r="M63" i="53"/>
  <c r="M64" i="53"/>
  <c r="M65" i="53"/>
  <c r="M66" i="53"/>
  <c r="M67" i="53"/>
  <c r="M68" i="53"/>
  <c r="M69" i="53"/>
  <c r="M70" i="53"/>
  <c r="M71" i="53"/>
  <c r="M72" i="53"/>
  <c r="M73" i="53"/>
  <c r="M74" i="53"/>
  <c r="M75" i="53"/>
  <c r="M76" i="53"/>
  <c r="M77" i="53"/>
  <c r="M78" i="53"/>
  <c r="M79" i="53"/>
  <c r="M80" i="53"/>
  <c r="M81" i="53"/>
  <c r="M82" i="53"/>
  <c r="M83" i="53"/>
  <c r="M84" i="53"/>
  <c r="M85" i="53"/>
  <c r="M86" i="53"/>
  <c r="M87" i="53"/>
  <c r="M88" i="53"/>
  <c r="M89" i="53"/>
  <c r="M90" i="53"/>
  <c r="M91" i="53"/>
  <c r="M92" i="53"/>
  <c r="M93" i="53"/>
  <c r="M94" i="53"/>
  <c r="M95" i="53"/>
  <c r="M96" i="53"/>
  <c r="M97" i="53"/>
  <c r="M98" i="53"/>
  <c r="M99" i="53"/>
  <c r="M100" i="53"/>
  <c r="M101" i="53"/>
  <c r="M102" i="53"/>
  <c r="M103" i="53"/>
  <c r="M104" i="53"/>
  <c r="M105" i="53"/>
  <c r="M106" i="53"/>
  <c r="M107" i="53"/>
  <c r="M108" i="53"/>
  <c r="M109" i="53"/>
  <c r="M110" i="53"/>
  <c r="M111" i="53"/>
  <c r="M112" i="53"/>
  <c r="M113" i="53"/>
  <c r="M114" i="53"/>
  <c r="M115" i="53"/>
  <c r="M116" i="53"/>
  <c r="M117" i="53"/>
  <c r="M118" i="53"/>
  <c r="M119" i="53"/>
  <c r="M120" i="53"/>
  <c r="M121" i="53"/>
  <c r="M122" i="53"/>
  <c r="M123" i="53"/>
  <c r="M124" i="53"/>
  <c r="M125" i="53"/>
  <c r="M126" i="53"/>
  <c r="M127" i="53"/>
  <c r="M128" i="53"/>
  <c r="M129" i="53"/>
  <c r="M130" i="53"/>
  <c r="M131" i="53"/>
  <c r="M132" i="53"/>
  <c r="M133" i="53"/>
  <c r="M134" i="53"/>
  <c r="M135" i="53"/>
  <c r="M136" i="53"/>
  <c r="M137" i="53"/>
  <c r="M138" i="53"/>
  <c r="M139" i="53"/>
  <c r="M140" i="53"/>
  <c r="M141" i="53"/>
  <c r="M142" i="53"/>
  <c r="M143" i="53"/>
  <c r="M144" i="53"/>
  <c r="M145" i="53"/>
  <c r="M146" i="53"/>
  <c r="M147" i="53"/>
  <c r="M148" i="53"/>
  <c r="M149" i="53"/>
  <c r="M150" i="53"/>
  <c r="M151" i="53"/>
  <c r="M152" i="53"/>
  <c r="M153" i="53"/>
  <c r="M154" i="53"/>
  <c r="M155" i="53"/>
  <c r="M156" i="53"/>
  <c r="M157" i="53"/>
  <c r="M158" i="53"/>
  <c r="M159" i="53"/>
  <c r="M160" i="53"/>
  <c r="M161" i="53"/>
  <c r="M162" i="53"/>
  <c r="M163" i="53"/>
  <c r="M164" i="53"/>
  <c r="M165" i="53"/>
  <c r="M166" i="53"/>
  <c r="M167" i="53"/>
  <c r="M168" i="53"/>
  <c r="M169" i="53"/>
  <c r="M170" i="53"/>
  <c r="M171" i="53"/>
  <c r="M172" i="53"/>
  <c r="M173" i="53"/>
  <c r="M174" i="53"/>
  <c r="M175" i="53"/>
  <c r="M176" i="53"/>
  <c r="M177" i="53"/>
  <c r="M178" i="53"/>
  <c r="M179" i="53"/>
  <c r="M180" i="53"/>
  <c r="M181" i="53"/>
  <c r="M182" i="53"/>
  <c r="M183" i="53"/>
  <c r="M184" i="53"/>
  <c r="M185" i="53"/>
  <c r="M186" i="53"/>
  <c r="M187" i="53"/>
  <c r="M188" i="53"/>
  <c r="M189" i="53"/>
  <c r="M190" i="53"/>
  <c r="M191" i="53"/>
  <c r="M192" i="53"/>
  <c r="M193" i="53"/>
  <c r="M194" i="53"/>
  <c r="M195" i="53"/>
  <c r="M196" i="53"/>
  <c r="M197" i="53"/>
  <c r="M198" i="53"/>
  <c r="M199" i="53"/>
  <c r="M200" i="53"/>
  <c r="M201" i="53"/>
  <c r="M202" i="53"/>
  <c r="M203" i="53"/>
  <c r="M204" i="53"/>
  <c r="M205" i="53"/>
  <c r="M206" i="53"/>
  <c r="M207" i="53"/>
  <c r="M208" i="53"/>
  <c r="M209" i="53"/>
  <c r="M210" i="53"/>
  <c r="M211" i="53"/>
  <c r="M212" i="53"/>
  <c r="M213" i="53"/>
  <c r="M214" i="53"/>
  <c r="M215" i="53"/>
  <c r="M216" i="53"/>
  <c r="M217" i="53"/>
  <c r="M218" i="53"/>
  <c r="M219" i="53"/>
  <c r="M220" i="53"/>
  <c r="M221" i="53"/>
  <c r="M222" i="53"/>
  <c r="M223" i="53"/>
  <c r="M224" i="53"/>
  <c r="M225" i="53"/>
  <c r="M226" i="53"/>
  <c r="M227" i="53"/>
  <c r="M228" i="53"/>
  <c r="M229" i="53"/>
  <c r="M230" i="53"/>
  <c r="M231" i="53"/>
  <c r="M232" i="53"/>
  <c r="M233" i="53"/>
  <c r="M234" i="53"/>
  <c r="M235" i="53"/>
  <c r="M236" i="53"/>
  <c r="M237" i="53"/>
  <c r="M238" i="53"/>
  <c r="M239" i="53"/>
  <c r="M240" i="53"/>
  <c r="M241" i="53"/>
  <c r="M242" i="53"/>
  <c r="M243" i="53"/>
  <c r="M244" i="53"/>
  <c r="M245" i="53"/>
  <c r="M246" i="53"/>
  <c r="M247" i="53"/>
  <c r="M248" i="53"/>
  <c r="M249" i="53"/>
  <c r="M250" i="53"/>
  <c r="M251" i="53"/>
  <c r="M252" i="53"/>
  <c r="M253" i="53"/>
  <c r="M254" i="53"/>
  <c r="M255" i="53"/>
  <c r="M256" i="53"/>
  <c r="M257" i="53"/>
  <c r="M258" i="53"/>
  <c r="M259" i="53"/>
  <c r="M260" i="53"/>
  <c r="M261" i="53"/>
  <c r="M262" i="53"/>
  <c r="M263" i="53"/>
  <c r="M264" i="53"/>
  <c r="M265" i="53"/>
  <c r="M266" i="53"/>
  <c r="M267" i="53"/>
  <c r="M268" i="53"/>
  <c r="M269" i="53"/>
  <c r="M270" i="53"/>
  <c r="M271" i="53"/>
  <c r="M272" i="53"/>
  <c r="M273" i="53"/>
  <c r="M274" i="53"/>
  <c r="M275" i="53"/>
  <c r="M276" i="53"/>
  <c r="M277" i="53"/>
  <c r="M278" i="53"/>
  <c r="M279" i="53"/>
  <c r="M280" i="53"/>
  <c r="M281" i="53"/>
  <c r="M282" i="53"/>
  <c r="M283" i="53"/>
  <c r="M284" i="53"/>
  <c r="M285" i="53"/>
  <c r="M286" i="53"/>
  <c r="M287" i="53"/>
  <c r="M288" i="53"/>
  <c r="M289" i="53"/>
  <c r="M290" i="53"/>
  <c r="M291" i="53"/>
  <c r="M292" i="53"/>
  <c r="M293" i="53"/>
  <c r="M294" i="53"/>
  <c r="M295" i="53"/>
  <c r="M296" i="53"/>
  <c r="M297" i="53"/>
  <c r="M298" i="53"/>
  <c r="M299" i="53"/>
  <c r="M300" i="53"/>
  <c r="M301" i="53"/>
  <c r="M302" i="53"/>
  <c r="M303" i="53"/>
  <c r="M304" i="53"/>
  <c r="M305" i="53"/>
  <c r="M306" i="53"/>
  <c r="M307" i="53"/>
  <c r="M308" i="53"/>
  <c r="M309" i="53"/>
  <c r="M310" i="53"/>
  <c r="M311" i="53"/>
  <c r="M312" i="53"/>
  <c r="B19" i="59" s="1"/>
  <c r="M19" i="59" s="1"/>
  <c r="M313" i="53"/>
  <c r="B20" i="59" s="1"/>
  <c r="M20" i="59" s="1"/>
  <c r="M314" i="53"/>
  <c r="B21" i="59" s="1"/>
  <c r="M21" i="59" s="1"/>
  <c r="M315" i="53"/>
  <c r="B22" i="59" s="1"/>
  <c r="M22" i="59" s="1"/>
  <c r="M316" i="53"/>
  <c r="B23" i="59" s="1"/>
  <c r="M23" i="59" s="1"/>
  <c r="M317" i="53"/>
  <c r="B24" i="59" s="1"/>
  <c r="M24" i="59" s="1"/>
  <c r="M318" i="53"/>
  <c r="B25" i="59" s="1"/>
  <c r="M25" i="59" s="1"/>
  <c r="M319" i="53"/>
  <c r="B26" i="59" s="1"/>
  <c r="M26" i="59" s="1"/>
  <c r="M320" i="53"/>
  <c r="B27" i="59" s="1"/>
  <c r="M27" i="59" s="1"/>
  <c r="M321" i="53"/>
  <c r="B28" i="59" s="1"/>
  <c r="M28" i="59" s="1"/>
  <c r="M322" i="53"/>
  <c r="B29" i="59" s="1"/>
  <c r="M29" i="59" s="1"/>
  <c r="M323" i="53"/>
  <c r="B30" i="59" s="1"/>
  <c r="M30" i="59" s="1"/>
  <c r="M324" i="53"/>
  <c r="B31" i="59" s="1"/>
  <c r="M31" i="59" s="1"/>
  <c r="M325" i="53"/>
  <c r="B32" i="59" s="1"/>
  <c r="M32" i="59" s="1"/>
  <c r="M326" i="53"/>
  <c r="B33" i="59" s="1"/>
  <c r="M33" i="59" s="1"/>
  <c r="M327" i="53"/>
  <c r="B34" i="59" s="1"/>
  <c r="M34" i="59" s="1"/>
  <c r="M328" i="53"/>
  <c r="B35" i="59" s="1"/>
  <c r="M35" i="59" s="1"/>
  <c r="M329" i="53"/>
  <c r="B36" i="59" s="1"/>
  <c r="M36" i="59" s="1"/>
  <c r="M330" i="53"/>
  <c r="B37" i="59" s="1"/>
  <c r="M37" i="59" s="1"/>
  <c r="M331" i="53"/>
  <c r="B38" i="59" s="1"/>
  <c r="M38" i="59" s="1"/>
  <c r="M332" i="53"/>
  <c r="B39" i="59" s="1"/>
  <c r="M39" i="59" s="1"/>
  <c r="M333" i="53"/>
  <c r="B40" i="59" s="1"/>
  <c r="M40" i="59" s="1"/>
  <c r="M334" i="53"/>
  <c r="B41" i="59" s="1"/>
  <c r="M41" i="59" s="1"/>
  <c r="M335" i="53"/>
  <c r="B42" i="59" s="1"/>
  <c r="M42" i="59" s="1"/>
  <c r="M336" i="53"/>
  <c r="B43" i="59" s="1"/>
  <c r="M43" i="59" s="1"/>
  <c r="M337" i="53"/>
  <c r="B44" i="59" s="1"/>
  <c r="M44" i="59" s="1"/>
  <c r="M338" i="53"/>
  <c r="B45" i="59" s="1"/>
  <c r="M45" i="59" s="1"/>
  <c r="M339" i="53"/>
  <c r="B46" i="59" s="1"/>
  <c r="M46" i="59" s="1"/>
  <c r="M340" i="53"/>
  <c r="B47" i="59" s="1"/>
  <c r="M47" i="59" s="1"/>
  <c r="M341" i="53"/>
  <c r="B48" i="59" s="1"/>
  <c r="M48" i="59" s="1"/>
  <c r="M342" i="53"/>
  <c r="B49" i="59" s="1"/>
  <c r="M49" i="59" s="1"/>
  <c r="M343" i="53"/>
  <c r="B50" i="59" s="1"/>
  <c r="M50" i="59" s="1"/>
  <c r="M344" i="53"/>
  <c r="B51" i="59" s="1"/>
  <c r="M51" i="59" s="1"/>
  <c r="M345" i="53"/>
  <c r="B52" i="59" s="1"/>
  <c r="M52" i="59" s="1"/>
  <c r="M346" i="53"/>
  <c r="B53" i="59" s="1"/>
  <c r="M53" i="59" s="1"/>
  <c r="M347" i="53"/>
  <c r="B54" i="59" s="1"/>
  <c r="M54" i="59" s="1"/>
  <c r="M348" i="53"/>
  <c r="B55" i="59" s="1"/>
  <c r="M55" i="59" s="1"/>
  <c r="M349" i="53"/>
  <c r="B56" i="59" s="1"/>
  <c r="M56" i="59" s="1"/>
  <c r="M350" i="53"/>
  <c r="B57" i="59" s="1"/>
  <c r="M57" i="59" s="1"/>
  <c r="M351" i="53"/>
  <c r="B58" i="59" s="1"/>
  <c r="M58" i="59" s="1"/>
  <c r="M352" i="53"/>
  <c r="B59" i="59" s="1"/>
  <c r="M59" i="59" s="1"/>
  <c r="M353" i="53"/>
  <c r="B60" i="59" s="1"/>
  <c r="M60" i="59" s="1"/>
  <c r="M354" i="53"/>
  <c r="B61" i="59" s="1"/>
  <c r="M61" i="59" s="1"/>
  <c r="M355" i="53"/>
  <c r="B62" i="59" s="1"/>
  <c r="M62" i="59" s="1"/>
  <c r="M356" i="53"/>
  <c r="B63" i="59" s="1"/>
  <c r="M63" i="59" s="1"/>
  <c r="M357" i="53"/>
  <c r="B64" i="59" s="1"/>
  <c r="M64" i="59" s="1"/>
  <c r="M358" i="53"/>
  <c r="B65" i="59" s="1"/>
  <c r="M65" i="59" s="1"/>
  <c r="M359" i="53"/>
  <c r="B66" i="59" s="1"/>
  <c r="M66" i="59" s="1"/>
  <c r="M360" i="53"/>
  <c r="B67" i="59" s="1"/>
  <c r="M67" i="59" s="1"/>
  <c r="M361" i="53"/>
  <c r="B68" i="59" s="1"/>
  <c r="M68" i="59" s="1"/>
  <c r="M362" i="53"/>
  <c r="B69" i="59" s="1"/>
  <c r="M69" i="59" s="1"/>
  <c r="M363" i="53"/>
  <c r="B70" i="59" s="1"/>
  <c r="M70" i="59" s="1"/>
  <c r="M364" i="53"/>
  <c r="B71" i="59" s="1"/>
  <c r="M71" i="59" s="1"/>
  <c r="M365" i="53"/>
  <c r="B72" i="59" s="1"/>
  <c r="M72" i="59" s="1"/>
  <c r="M366" i="53"/>
  <c r="B73" i="59" s="1"/>
  <c r="M73" i="59" s="1"/>
  <c r="M367" i="53"/>
  <c r="B74" i="59" s="1"/>
  <c r="M74" i="59" s="1"/>
  <c r="M368" i="53"/>
  <c r="B75" i="59" s="1"/>
  <c r="M75" i="59" s="1"/>
  <c r="M369" i="53"/>
  <c r="B76" i="59" s="1"/>
  <c r="M76" i="59" s="1"/>
  <c r="M370" i="53"/>
  <c r="B77" i="59" s="1"/>
  <c r="M77" i="59" s="1"/>
  <c r="M371" i="53"/>
  <c r="B78" i="59" s="1"/>
  <c r="M78" i="59" s="1"/>
  <c r="M372" i="53"/>
  <c r="B79" i="59" s="1"/>
  <c r="M79" i="59" s="1"/>
  <c r="M373" i="53"/>
  <c r="B80" i="59" s="1"/>
  <c r="M80" i="59" s="1"/>
  <c r="M374" i="53"/>
  <c r="B81" i="59" s="1"/>
  <c r="M81" i="59" s="1"/>
  <c r="M375" i="53"/>
  <c r="B82" i="59" s="1"/>
  <c r="M82" i="59" s="1"/>
  <c r="M376" i="53"/>
  <c r="B83" i="59" s="1"/>
  <c r="M83" i="59" s="1"/>
  <c r="M377" i="53"/>
  <c r="B84" i="59" s="1"/>
  <c r="M84" i="59" s="1"/>
  <c r="M378" i="53"/>
  <c r="B85" i="59" s="1"/>
  <c r="M85" i="59" s="1"/>
  <c r="M379" i="53"/>
  <c r="B86" i="59" s="1"/>
  <c r="M86" i="59" s="1"/>
  <c r="M380" i="53"/>
  <c r="B87" i="59" s="1"/>
  <c r="M87" i="59" s="1"/>
  <c r="M381" i="53"/>
  <c r="B88" i="59" s="1"/>
  <c r="M88" i="59" s="1"/>
  <c r="M382" i="53"/>
  <c r="B89" i="59" s="1"/>
  <c r="M89" i="59" s="1"/>
  <c r="M383" i="53"/>
  <c r="B90" i="59" s="1"/>
  <c r="M90" i="59" s="1"/>
  <c r="M384" i="53"/>
  <c r="B91" i="59" s="1"/>
  <c r="M91" i="59" s="1"/>
  <c r="M385" i="53"/>
  <c r="B92" i="59" s="1"/>
  <c r="M92" i="59" s="1"/>
  <c r="M386" i="53"/>
  <c r="B93" i="59" s="1"/>
  <c r="M93" i="59" s="1"/>
  <c r="M387" i="53"/>
  <c r="B94" i="59" s="1"/>
  <c r="M94" i="59" s="1"/>
  <c r="M388" i="53"/>
  <c r="B95" i="59" s="1"/>
  <c r="M95" i="59" s="1"/>
  <c r="M389" i="53"/>
  <c r="B96" i="59" s="1"/>
  <c r="M96" i="59" s="1"/>
  <c r="M390" i="53"/>
  <c r="B97" i="59" s="1"/>
  <c r="M97" i="59" s="1"/>
  <c r="M391" i="53"/>
  <c r="B98" i="59" s="1"/>
  <c r="M98" i="59" s="1"/>
  <c r="M392" i="53"/>
  <c r="B99" i="59" s="1"/>
  <c r="M99" i="59" s="1"/>
  <c r="M393" i="53"/>
  <c r="B100" i="59" s="1"/>
  <c r="M100" i="59" s="1"/>
  <c r="M394" i="53"/>
  <c r="B101" i="59" s="1"/>
  <c r="M101" i="59" s="1"/>
  <c r="M395" i="53"/>
  <c r="B102" i="59" s="1"/>
  <c r="M102" i="59" s="1"/>
  <c r="M396" i="53"/>
  <c r="B103" i="59" s="1"/>
  <c r="M103" i="59" s="1"/>
  <c r="M397" i="53"/>
  <c r="B104" i="59" s="1"/>
  <c r="M104" i="59" s="1"/>
  <c r="M398" i="53"/>
  <c r="B105" i="59" s="1"/>
  <c r="M105" i="59" s="1"/>
  <c r="M399" i="53"/>
  <c r="B106" i="59" s="1"/>
  <c r="M106" i="59" s="1"/>
  <c r="M400" i="53"/>
  <c r="B107" i="59" s="1"/>
  <c r="M107" i="59" s="1"/>
  <c r="M401" i="53"/>
  <c r="B108" i="59" s="1"/>
  <c r="M108" i="59" s="1"/>
  <c r="M402" i="53"/>
  <c r="B109" i="59" s="1"/>
  <c r="M109" i="59" s="1"/>
  <c r="M403" i="53"/>
  <c r="B110" i="59" s="1"/>
  <c r="M110" i="59" s="1"/>
  <c r="M404" i="53"/>
  <c r="B111" i="59" s="1"/>
  <c r="M111" i="59" s="1"/>
  <c r="M405" i="53"/>
  <c r="B112" i="59" s="1"/>
  <c r="M112" i="59" s="1"/>
  <c r="M406" i="53"/>
  <c r="B113" i="59" s="1"/>
  <c r="M113" i="59" s="1"/>
  <c r="M407" i="53"/>
  <c r="B114" i="59" s="1"/>
  <c r="M114" i="59" s="1"/>
  <c r="M408" i="53"/>
  <c r="B115" i="59" s="1"/>
  <c r="M115" i="59" s="1"/>
  <c r="M409" i="53"/>
  <c r="B116" i="59" s="1"/>
  <c r="M116" i="59" s="1"/>
  <c r="M410" i="53"/>
  <c r="B117" i="59" s="1"/>
  <c r="M117" i="59" s="1"/>
  <c r="M411" i="53"/>
  <c r="B118" i="59" s="1"/>
  <c r="M118" i="59" s="1"/>
  <c r="M412" i="53"/>
  <c r="B119" i="59" s="1"/>
  <c r="M119" i="59" s="1"/>
  <c r="M413" i="53"/>
  <c r="B120" i="59" s="1"/>
  <c r="M120" i="59" s="1"/>
  <c r="M414" i="53"/>
  <c r="B121" i="59" s="1"/>
  <c r="M121" i="59" s="1"/>
  <c r="M415" i="53"/>
  <c r="B122" i="59" s="1"/>
  <c r="M122" i="59" s="1"/>
  <c r="M416" i="53"/>
  <c r="B123" i="59" s="1"/>
  <c r="M123" i="59" s="1"/>
  <c r="M417" i="53"/>
  <c r="B124" i="59" s="1"/>
  <c r="M124" i="59" s="1"/>
  <c r="M418" i="53"/>
  <c r="B125" i="59" s="1"/>
  <c r="M125" i="59" s="1"/>
  <c r="M419" i="53"/>
  <c r="B126" i="59" s="1"/>
  <c r="M126" i="59" s="1"/>
  <c r="M420" i="53"/>
  <c r="B127" i="59" s="1"/>
  <c r="M127" i="59" s="1"/>
  <c r="M421" i="53"/>
  <c r="B128" i="59" s="1"/>
  <c r="M128" i="59" s="1"/>
  <c r="M422" i="53"/>
  <c r="B129" i="59" s="1"/>
  <c r="M129" i="59" s="1"/>
  <c r="M423" i="53"/>
  <c r="B130" i="59" s="1"/>
  <c r="M130" i="59" s="1"/>
  <c r="M424" i="53"/>
  <c r="B131" i="59" s="1"/>
  <c r="M131" i="59" s="1"/>
  <c r="M425" i="53"/>
  <c r="B132" i="59" s="1"/>
  <c r="M132" i="59" s="1"/>
  <c r="M426" i="53"/>
  <c r="B133" i="59" s="1"/>
  <c r="M133" i="59" s="1"/>
  <c r="M427" i="53"/>
  <c r="B134" i="59" s="1"/>
  <c r="M134" i="59" s="1"/>
  <c r="M428" i="53"/>
  <c r="B135" i="59" s="1"/>
  <c r="M135" i="59" s="1"/>
  <c r="M429" i="53"/>
  <c r="B136" i="59" s="1"/>
  <c r="M136" i="59" s="1"/>
  <c r="M430" i="53"/>
  <c r="B137" i="59" s="1"/>
  <c r="M137" i="59" s="1"/>
  <c r="M431" i="53"/>
  <c r="B138" i="59" s="1"/>
  <c r="M138" i="59" s="1"/>
  <c r="M432" i="53"/>
  <c r="B139" i="59" s="1"/>
  <c r="M139" i="59" s="1"/>
  <c r="M433" i="53"/>
  <c r="B140" i="59" s="1"/>
  <c r="M140" i="59" s="1"/>
  <c r="M434" i="53"/>
  <c r="B141" i="59" s="1"/>
  <c r="M141" i="59" s="1"/>
  <c r="M435" i="53"/>
  <c r="B142" i="59" s="1"/>
  <c r="M142" i="59" s="1"/>
  <c r="M436" i="53"/>
  <c r="B143" i="59" s="1"/>
  <c r="M143" i="59" s="1"/>
  <c r="M437" i="53"/>
  <c r="B144" i="59" s="1"/>
  <c r="M144" i="59" s="1"/>
  <c r="M438" i="53"/>
  <c r="B145" i="59" s="1"/>
  <c r="M145" i="59" s="1"/>
  <c r="M439" i="53"/>
  <c r="B146" i="59" s="1"/>
  <c r="M146" i="59" s="1"/>
  <c r="M440" i="53"/>
  <c r="B147" i="59" s="1"/>
  <c r="M147" i="59" s="1"/>
  <c r="M441" i="53"/>
  <c r="B148" i="59" s="1"/>
  <c r="M148" i="59" s="1"/>
  <c r="M442" i="53"/>
  <c r="B149" i="59" s="1"/>
  <c r="M149" i="59" s="1"/>
  <c r="M443" i="53"/>
  <c r="B150" i="59" s="1"/>
  <c r="M150" i="59" s="1"/>
  <c r="M444" i="53"/>
  <c r="B151" i="59" s="1"/>
  <c r="M151" i="59" s="1"/>
  <c r="M445" i="53"/>
  <c r="B152" i="59" s="1"/>
  <c r="M152" i="59" s="1"/>
  <c r="M446" i="53"/>
  <c r="B153" i="59" s="1"/>
  <c r="M153" i="59" s="1"/>
  <c r="M447" i="53"/>
  <c r="B154" i="59" s="1"/>
  <c r="M154" i="59" s="1"/>
  <c r="M448" i="53"/>
  <c r="B155" i="59" s="1"/>
  <c r="M155" i="59" s="1"/>
  <c r="M449" i="53"/>
  <c r="B156" i="59" s="1"/>
  <c r="M156" i="59" s="1"/>
  <c r="M450" i="53"/>
  <c r="B157" i="59" s="1"/>
  <c r="M157" i="59" s="1"/>
  <c r="M451" i="53"/>
  <c r="B158" i="59" s="1"/>
  <c r="M158" i="59" s="1"/>
  <c r="M452" i="53"/>
  <c r="B159" i="59" s="1"/>
  <c r="M159" i="59" s="1"/>
  <c r="M453" i="53"/>
  <c r="B160" i="59" s="1"/>
  <c r="M160" i="59" s="1"/>
  <c r="M454" i="53"/>
  <c r="B161" i="59" s="1"/>
  <c r="M161" i="59" s="1"/>
  <c r="M455" i="53"/>
  <c r="B162" i="59" s="1"/>
  <c r="M162" i="59" s="1"/>
  <c r="M456" i="53"/>
  <c r="B163" i="59" s="1"/>
  <c r="M163" i="59" s="1"/>
  <c r="M457" i="53"/>
  <c r="B164" i="59" s="1"/>
  <c r="M164" i="59" s="1"/>
  <c r="M458" i="53"/>
  <c r="B165" i="59" s="1"/>
  <c r="M165" i="59" s="1"/>
  <c r="M459" i="53"/>
  <c r="B166" i="59" s="1"/>
  <c r="M166" i="59" s="1"/>
  <c r="M460" i="53"/>
  <c r="B167" i="59" s="1"/>
  <c r="M167" i="59" s="1"/>
  <c r="M461" i="53"/>
  <c r="B168" i="59" s="1"/>
  <c r="M168" i="59" s="1"/>
  <c r="M462" i="53"/>
  <c r="B169" i="59" s="1"/>
  <c r="M169" i="59" s="1"/>
  <c r="M463" i="53"/>
  <c r="B170" i="59" s="1"/>
  <c r="M170" i="59" s="1"/>
  <c r="M464" i="53"/>
  <c r="B171" i="59" s="1"/>
  <c r="M171" i="59" s="1"/>
  <c r="M465" i="53"/>
  <c r="B172" i="59" s="1"/>
  <c r="M172" i="59" s="1"/>
  <c r="M466" i="53"/>
  <c r="B173" i="59" s="1"/>
  <c r="M173" i="59" s="1"/>
  <c r="M467" i="53"/>
  <c r="B174" i="59" s="1"/>
  <c r="M174" i="59" s="1"/>
  <c r="M468" i="53"/>
  <c r="B175" i="59" s="1"/>
  <c r="M175" i="59" s="1"/>
  <c r="M469" i="53"/>
  <c r="B176" i="59" s="1"/>
  <c r="M176" i="59" s="1"/>
  <c r="M470" i="53"/>
  <c r="B177" i="59" s="1"/>
  <c r="M177" i="59" s="1"/>
  <c r="M471" i="53"/>
  <c r="B178" i="59" s="1"/>
  <c r="M178" i="59" s="1"/>
  <c r="M472" i="53"/>
  <c r="B179" i="59" s="1"/>
  <c r="M179" i="59" s="1"/>
  <c r="M473" i="53"/>
  <c r="B180" i="59" s="1"/>
  <c r="M180" i="59" s="1"/>
  <c r="M474" i="53"/>
  <c r="B181" i="59" s="1"/>
  <c r="M181" i="59" s="1"/>
  <c r="M475" i="53"/>
  <c r="B182" i="59" s="1"/>
  <c r="M182" i="59" s="1"/>
  <c r="M476" i="53"/>
  <c r="B183" i="59" s="1"/>
  <c r="M183" i="59" s="1"/>
  <c r="M477" i="53"/>
  <c r="B184" i="59" s="1"/>
  <c r="M184" i="59" s="1"/>
  <c r="M478" i="53"/>
  <c r="B185" i="59" s="1"/>
  <c r="M185" i="59" s="1"/>
  <c r="M479" i="53"/>
  <c r="B186" i="59" s="1"/>
  <c r="M186" i="59" s="1"/>
  <c r="M480" i="53"/>
  <c r="B187" i="59" s="1"/>
  <c r="M187" i="59" s="1"/>
  <c r="M481" i="53"/>
  <c r="B188" i="59" s="1"/>
  <c r="M188" i="59" s="1"/>
  <c r="M482" i="53"/>
  <c r="B189" i="59" s="1"/>
  <c r="M189" i="59" s="1"/>
  <c r="M483" i="53"/>
  <c r="B190" i="59" s="1"/>
  <c r="M190" i="59" s="1"/>
  <c r="M484" i="53"/>
  <c r="B191" i="59" s="1"/>
  <c r="M191" i="59" s="1"/>
  <c r="M485" i="53"/>
  <c r="B192" i="59" s="1"/>
  <c r="M192" i="59" s="1"/>
  <c r="M486" i="53"/>
  <c r="B193" i="59" s="1"/>
  <c r="M193" i="59" s="1"/>
  <c r="M487" i="53"/>
  <c r="B194" i="59" s="1"/>
  <c r="M194" i="59" s="1"/>
  <c r="M488" i="53"/>
  <c r="B195" i="59" s="1"/>
  <c r="M195" i="59" s="1"/>
  <c r="M489" i="53"/>
  <c r="B196" i="59" s="1"/>
  <c r="M196" i="59" s="1"/>
  <c r="M490" i="53"/>
  <c r="B197" i="59" s="1"/>
  <c r="M197" i="59" s="1"/>
  <c r="M491" i="53"/>
  <c r="B198" i="59" s="1"/>
  <c r="M198" i="59" s="1"/>
  <c r="M492" i="53"/>
  <c r="B199" i="59" s="1"/>
  <c r="M199" i="59" s="1"/>
  <c r="M493" i="53"/>
  <c r="B200" i="59" s="1"/>
  <c r="M200" i="59" s="1"/>
  <c r="M494" i="53"/>
  <c r="B201" i="59" s="1"/>
  <c r="M201" i="59" s="1"/>
  <c r="M495" i="53"/>
  <c r="B202" i="59" s="1"/>
  <c r="M202" i="59" s="1"/>
  <c r="M496" i="53"/>
  <c r="B203" i="59" s="1"/>
  <c r="M203" i="59" s="1"/>
  <c r="M497" i="53"/>
  <c r="B204" i="59" s="1"/>
  <c r="M204" i="59" s="1"/>
  <c r="M498" i="53"/>
  <c r="B205" i="59" s="1"/>
  <c r="M205" i="59" s="1"/>
  <c r="M499" i="53"/>
  <c r="B206" i="59" s="1"/>
  <c r="M206" i="59" s="1"/>
  <c r="M500" i="53"/>
  <c r="B207" i="59" s="1"/>
  <c r="M207" i="59" s="1"/>
  <c r="M501" i="53"/>
  <c r="B208" i="59" s="1"/>
  <c r="M208" i="59" s="1"/>
  <c r="M502" i="53"/>
  <c r="B209" i="59" s="1"/>
  <c r="M209" i="59" s="1"/>
  <c r="M503" i="53"/>
  <c r="B210" i="59" s="1"/>
  <c r="M210" i="59" s="1"/>
  <c r="M504" i="53"/>
  <c r="B211" i="59" s="1"/>
  <c r="M211" i="59" s="1"/>
  <c r="M505" i="53"/>
  <c r="B212" i="59" s="1"/>
  <c r="M212" i="59" s="1"/>
  <c r="M506" i="53"/>
  <c r="B213" i="59" s="1"/>
  <c r="M213" i="59" s="1"/>
  <c r="M507" i="53"/>
  <c r="B214" i="59" s="1"/>
  <c r="M214" i="59" s="1"/>
  <c r="M508" i="53"/>
  <c r="B215" i="59" s="1"/>
  <c r="M215" i="59" s="1"/>
  <c r="M509" i="53"/>
  <c r="B216" i="59" s="1"/>
  <c r="M216" i="59" s="1"/>
  <c r="M510" i="53"/>
  <c r="B217" i="59" s="1"/>
  <c r="M217" i="59" s="1"/>
  <c r="M511" i="53"/>
  <c r="M512" i="53"/>
  <c r="M513" i="53"/>
  <c r="M514" i="53"/>
  <c r="M515" i="53"/>
  <c r="M516" i="53"/>
  <c r="M517" i="53"/>
  <c r="M518" i="53"/>
  <c r="M519" i="53"/>
  <c r="M520" i="53"/>
  <c r="M521" i="53"/>
  <c r="M522" i="53"/>
  <c r="M523" i="53"/>
  <c r="M524" i="53"/>
  <c r="M525" i="53"/>
  <c r="M526" i="53"/>
  <c r="M527" i="53"/>
  <c r="M528" i="53"/>
  <c r="M529" i="53"/>
  <c r="M530" i="53"/>
  <c r="M531" i="53"/>
  <c r="M532" i="53"/>
  <c r="M533" i="53"/>
  <c r="M534" i="53"/>
  <c r="M535" i="53"/>
  <c r="M536" i="53"/>
  <c r="M537" i="53"/>
  <c r="M538" i="53"/>
  <c r="M539" i="53"/>
  <c r="M540" i="53"/>
  <c r="M541" i="53"/>
  <c r="M542" i="53"/>
  <c r="M543" i="53"/>
  <c r="M544" i="53"/>
  <c r="M545" i="53"/>
  <c r="M546" i="53"/>
  <c r="M547" i="53"/>
  <c r="M548" i="53"/>
  <c r="M549" i="53"/>
  <c r="M550" i="53"/>
  <c r="M551" i="53"/>
  <c r="M552" i="53"/>
  <c r="M553" i="53"/>
  <c r="M554" i="53"/>
  <c r="M555" i="53"/>
  <c r="M556" i="53"/>
  <c r="M557" i="53"/>
  <c r="M558" i="53"/>
  <c r="M559" i="53"/>
  <c r="M560" i="53"/>
  <c r="M561" i="53"/>
  <c r="M562" i="53"/>
  <c r="M563" i="53"/>
  <c r="M564" i="53"/>
  <c r="M565" i="53"/>
  <c r="M566" i="53"/>
  <c r="M567" i="53"/>
  <c r="M568" i="53"/>
  <c r="M569" i="53"/>
  <c r="M570" i="53"/>
  <c r="M571" i="53"/>
  <c r="M572" i="53"/>
  <c r="M573" i="53"/>
  <c r="M574" i="53"/>
  <c r="M575" i="53"/>
  <c r="M576" i="53"/>
  <c r="M577" i="53"/>
  <c r="M578" i="53"/>
  <c r="M579" i="53"/>
  <c r="M580" i="53"/>
  <c r="M581" i="53"/>
  <c r="M582" i="53"/>
  <c r="M583" i="53"/>
  <c r="M584" i="53"/>
  <c r="M585" i="53"/>
  <c r="M586" i="53"/>
  <c r="M587" i="53"/>
  <c r="M588" i="53"/>
  <c r="M589" i="53"/>
  <c r="M590" i="53"/>
  <c r="M591" i="53"/>
  <c r="M592" i="53"/>
  <c r="M593" i="53"/>
  <c r="M594" i="53"/>
  <c r="M595" i="53"/>
  <c r="M596" i="53"/>
  <c r="M597" i="53"/>
  <c r="M598" i="53"/>
  <c r="M599" i="53"/>
  <c r="M600" i="53"/>
  <c r="M601" i="53"/>
  <c r="M602" i="53"/>
  <c r="M603" i="53"/>
  <c r="M604" i="53"/>
  <c r="M605" i="53"/>
  <c r="M606" i="53"/>
  <c r="M607" i="53"/>
  <c r="M608" i="53"/>
  <c r="M609" i="53"/>
  <c r="M610" i="53"/>
  <c r="M611" i="53"/>
  <c r="M612" i="53"/>
  <c r="M613" i="53"/>
  <c r="M614" i="53"/>
  <c r="M615" i="53"/>
  <c r="M616" i="53"/>
  <c r="M617" i="53"/>
  <c r="M618" i="53"/>
  <c r="M619" i="53"/>
  <c r="M620" i="53"/>
  <c r="M621" i="53"/>
  <c r="M622" i="53"/>
  <c r="M623" i="53"/>
  <c r="M624" i="53"/>
  <c r="M625" i="53"/>
  <c r="M626" i="53"/>
  <c r="M627" i="53"/>
  <c r="M628" i="53"/>
  <c r="M629" i="53"/>
  <c r="M630" i="53"/>
  <c r="M631" i="53"/>
  <c r="M632" i="53"/>
  <c r="M633" i="53"/>
  <c r="M634" i="53"/>
  <c r="M635" i="53"/>
  <c r="M636" i="53"/>
  <c r="M637" i="53"/>
  <c r="M638" i="53"/>
  <c r="M639" i="53"/>
  <c r="M640" i="53"/>
  <c r="M641" i="53"/>
  <c r="M642" i="53"/>
  <c r="M643" i="53"/>
  <c r="M644" i="53"/>
  <c r="M645" i="53"/>
  <c r="M646" i="53"/>
  <c r="M647" i="53"/>
  <c r="M648" i="53"/>
  <c r="M649" i="53"/>
  <c r="M650" i="53"/>
  <c r="M651" i="53"/>
  <c r="M652" i="53"/>
  <c r="M653" i="53"/>
  <c r="M654" i="53"/>
  <c r="M655" i="53"/>
  <c r="M656" i="53"/>
  <c r="M657" i="53"/>
  <c r="M658" i="53"/>
  <c r="M659" i="53"/>
  <c r="M660" i="53"/>
  <c r="M661" i="53"/>
  <c r="M662" i="53"/>
  <c r="M663" i="53"/>
  <c r="M664" i="53"/>
  <c r="M665" i="53"/>
  <c r="M666" i="53"/>
  <c r="M667" i="53"/>
  <c r="M668" i="53"/>
  <c r="M669" i="53"/>
  <c r="M670" i="53"/>
  <c r="M671" i="53"/>
  <c r="M672" i="53"/>
  <c r="M673" i="53"/>
  <c r="M674" i="53"/>
  <c r="M675" i="53"/>
  <c r="M676" i="53"/>
  <c r="M677" i="53"/>
  <c r="M678" i="53"/>
  <c r="M679" i="53"/>
  <c r="M680" i="53"/>
  <c r="M681" i="53"/>
  <c r="M682" i="53"/>
  <c r="M683" i="53"/>
  <c r="M684" i="53"/>
  <c r="M685" i="53"/>
  <c r="M686" i="53"/>
  <c r="M687" i="53"/>
  <c r="M688" i="53"/>
  <c r="M689" i="53"/>
  <c r="M690" i="53"/>
  <c r="M691" i="53"/>
  <c r="M692" i="53"/>
  <c r="M693" i="53"/>
  <c r="M694" i="53"/>
  <c r="M695" i="53"/>
  <c r="M696" i="53"/>
  <c r="M697" i="53"/>
  <c r="M698" i="53"/>
  <c r="M699" i="53"/>
  <c r="M700" i="53"/>
  <c r="M701" i="53"/>
  <c r="M702" i="53"/>
  <c r="M703" i="53"/>
  <c r="M704" i="53"/>
  <c r="M705" i="53"/>
  <c r="M706" i="53"/>
  <c r="M707" i="53"/>
  <c r="M708" i="53"/>
  <c r="M709" i="53"/>
  <c r="M710" i="53"/>
  <c r="M711" i="53"/>
  <c r="M712" i="53"/>
  <c r="M713" i="53"/>
  <c r="M714" i="53"/>
  <c r="M715" i="53"/>
  <c r="M716" i="53"/>
  <c r="M717" i="53"/>
  <c r="M718" i="53"/>
  <c r="M719" i="53"/>
  <c r="M720" i="53"/>
  <c r="M721" i="53"/>
  <c r="M722" i="53"/>
  <c r="M723" i="53"/>
  <c r="M724" i="53"/>
  <c r="M725" i="53"/>
  <c r="M726" i="53"/>
  <c r="M727" i="53"/>
  <c r="M728" i="53"/>
  <c r="M729" i="53"/>
  <c r="M730" i="53"/>
  <c r="M731" i="53"/>
  <c r="M732" i="53"/>
  <c r="M733" i="53"/>
  <c r="M734" i="53"/>
  <c r="M735" i="53"/>
  <c r="M736" i="53"/>
  <c r="M737" i="53"/>
  <c r="M738" i="53"/>
  <c r="M739" i="53"/>
  <c r="M740" i="53"/>
  <c r="M741" i="53"/>
  <c r="M742" i="53"/>
  <c r="M743" i="53"/>
  <c r="M744" i="53"/>
  <c r="M745" i="53"/>
  <c r="M746" i="53"/>
  <c r="M747" i="53"/>
  <c r="M748" i="53"/>
  <c r="M749" i="53"/>
  <c r="M750" i="53"/>
  <c r="M751" i="53"/>
  <c r="M752" i="53"/>
  <c r="M753" i="53"/>
  <c r="M754" i="53"/>
  <c r="M755" i="53"/>
  <c r="M756" i="53"/>
  <c r="M757" i="53"/>
  <c r="M758" i="53"/>
  <c r="M759" i="53"/>
  <c r="M760" i="53"/>
  <c r="M761" i="53"/>
  <c r="M762" i="53"/>
  <c r="M763" i="53"/>
  <c r="M764" i="53"/>
  <c r="M765" i="53"/>
  <c r="M766" i="53"/>
  <c r="M767" i="53"/>
  <c r="M768" i="53"/>
  <c r="M769" i="53"/>
  <c r="M770" i="53"/>
  <c r="M771" i="53"/>
  <c r="M772" i="53"/>
  <c r="M773" i="53"/>
  <c r="M774" i="53"/>
  <c r="M775" i="53"/>
  <c r="M776" i="53"/>
  <c r="M777" i="53"/>
  <c r="M778" i="53"/>
  <c r="M779" i="53"/>
  <c r="M780" i="53"/>
  <c r="M781" i="53"/>
  <c r="M782" i="53"/>
  <c r="M783" i="53"/>
  <c r="M784" i="53"/>
  <c r="M785" i="53"/>
  <c r="M786" i="53"/>
  <c r="M787" i="53"/>
  <c r="M788" i="53"/>
  <c r="M789" i="53"/>
  <c r="M790" i="53"/>
  <c r="M791" i="53"/>
  <c r="M792" i="53"/>
  <c r="M793" i="53"/>
  <c r="M794" i="53"/>
  <c r="M795" i="53"/>
  <c r="M796" i="53"/>
  <c r="M797" i="53"/>
  <c r="M798" i="53"/>
  <c r="M799" i="53"/>
  <c r="M800" i="53"/>
  <c r="M801" i="53"/>
  <c r="M802" i="53"/>
  <c r="M803" i="53"/>
  <c r="M804" i="53"/>
  <c r="M805" i="53"/>
  <c r="M806" i="53"/>
  <c r="M807" i="53"/>
  <c r="M808" i="53"/>
  <c r="M809" i="53"/>
  <c r="M810" i="53"/>
  <c r="M811" i="53"/>
  <c r="M812" i="53"/>
  <c r="M813" i="53"/>
  <c r="M814" i="53"/>
  <c r="M815" i="53"/>
  <c r="M816" i="53"/>
  <c r="M817" i="53"/>
  <c r="M818" i="53"/>
  <c r="M819" i="53"/>
  <c r="M820" i="53"/>
  <c r="M821" i="53"/>
  <c r="M822" i="53"/>
  <c r="M823" i="53"/>
  <c r="M824" i="53"/>
  <c r="M825" i="53"/>
  <c r="M826" i="53"/>
  <c r="M827" i="53"/>
  <c r="M828" i="53"/>
  <c r="M829" i="53"/>
  <c r="M830" i="53"/>
  <c r="M831" i="53"/>
  <c r="M832" i="53"/>
  <c r="M833" i="53"/>
  <c r="M834" i="53"/>
  <c r="M835" i="53"/>
  <c r="M836" i="53"/>
  <c r="M837" i="53"/>
  <c r="M838" i="53"/>
  <c r="M839" i="53"/>
  <c r="M840" i="53"/>
  <c r="M841" i="53"/>
  <c r="M842" i="53"/>
  <c r="M843" i="53"/>
  <c r="M844" i="53"/>
  <c r="M845" i="53"/>
  <c r="M846" i="53"/>
  <c r="M847" i="53"/>
  <c r="M848" i="53"/>
  <c r="M849" i="53"/>
  <c r="M850" i="53"/>
  <c r="M851" i="53"/>
  <c r="M852" i="53"/>
  <c r="M853" i="53"/>
  <c r="M854" i="53"/>
  <c r="M855" i="53"/>
  <c r="M856" i="53"/>
  <c r="M857" i="53"/>
  <c r="M858" i="53"/>
  <c r="M859" i="53"/>
  <c r="M860" i="53"/>
  <c r="M861" i="53"/>
  <c r="M862" i="53"/>
  <c r="M863" i="53"/>
  <c r="M864" i="53"/>
  <c r="M865" i="53"/>
  <c r="M866" i="53"/>
  <c r="M867" i="53"/>
  <c r="M868" i="53"/>
  <c r="M869" i="53"/>
  <c r="M870" i="53"/>
  <c r="M871" i="53"/>
  <c r="M872" i="53"/>
  <c r="M873" i="53"/>
  <c r="M874" i="53"/>
  <c r="M875" i="53"/>
  <c r="M876" i="53"/>
  <c r="M877" i="53"/>
  <c r="M878" i="53"/>
  <c r="M879" i="53"/>
  <c r="M880" i="53"/>
  <c r="M881" i="53"/>
  <c r="M882" i="53"/>
  <c r="M883" i="53"/>
  <c r="M884" i="53"/>
  <c r="M885" i="53"/>
  <c r="M886" i="53"/>
  <c r="M887" i="53"/>
  <c r="M888" i="53"/>
  <c r="M889" i="53"/>
  <c r="M890" i="53"/>
  <c r="M891" i="53"/>
  <c r="M892" i="53"/>
  <c r="M893" i="53"/>
  <c r="M894" i="53"/>
  <c r="M895" i="53"/>
  <c r="M896" i="53"/>
  <c r="M897" i="53"/>
  <c r="M898" i="53"/>
  <c r="M899" i="53"/>
  <c r="M900" i="53"/>
  <c r="M901" i="53"/>
  <c r="M902" i="53"/>
  <c r="M903" i="53"/>
  <c r="M904" i="53"/>
  <c r="M905" i="53"/>
  <c r="M906" i="53"/>
  <c r="M907" i="53"/>
  <c r="M908" i="53"/>
  <c r="M909" i="53"/>
  <c r="M910" i="53"/>
  <c r="M911" i="53"/>
  <c r="M912" i="53"/>
  <c r="M913" i="53"/>
  <c r="M914" i="53"/>
  <c r="M915" i="53"/>
  <c r="M916" i="53"/>
  <c r="M917" i="53"/>
  <c r="M918" i="53"/>
  <c r="M919" i="53"/>
  <c r="M920" i="53"/>
  <c r="M921" i="53"/>
  <c r="M922" i="53"/>
  <c r="M923" i="53"/>
  <c r="M924" i="53"/>
  <c r="M925" i="53"/>
  <c r="M926" i="53"/>
  <c r="M927" i="53"/>
  <c r="M928" i="53"/>
  <c r="M929" i="53"/>
  <c r="M930" i="53"/>
  <c r="M931" i="53"/>
  <c r="M932" i="53"/>
  <c r="M933" i="53"/>
  <c r="M934" i="53"/>
  <c r="M935" i="53"/>
  <c r="M936" i="53"/>
  <c r="M937" i="53"/>
  <c r="M938" i="53"/>
  <c r="M939" i="53"/>
  <c r="M940" i="53"/>
  <c r="M941" i="53"/>
  <c r="M942" i="53"/>
  <c r="M943" i="53"/>
  <c r="M944" i="53"/>
  <c r="M945" i="53"/>
  <c r="M946" i="53"/>
  <c r="M947" i="53"/>
  <c r="M948" i="53"/>
  <c r="M949" i="53"/>
  <c r="M950" i="53"/>
  <c r="M951" i="53"/>
  <c r="M952" i="53"/>
  <c r="M953" i="53"/>
  <c r="M954" i="53"/>
  <c r="M955" i="53"/>
  <c r="M956" i="53"/>
  <c r="M957" i="53"/>
  <c r="M958" i="53"/>
  <c r="M959" i="53"/>
  <c r="M960" i="53"/>
  <c r="M961" i="53"/>
  <c r="M962" i="53"/>
  <c r="M963" i="53"/>
  <c r="M964" i="53"/>
  <c r="M965" i="53"/>
  <c r="M966" i="53"/>
  <c r="M967" i="53"/>
  <c r="M968" i="53"/>
  <c r="M969" i="53"/>
  <c r="M970" i="53"/>
  <c r="M971" i="53"/>
  <c r="M972" i="53"/>
  <c r="M973" i="53"/>
  <c r="M974" i="53"/>
  <c r="M975" i="53"/>
  <c r="M976" i="53"/>
  <c r="M977" i="53"/>
  <c r="M978" i="53"/>
  <c r="M979" i="53"/>
  <c r="M980" i="53"/>
  <c r="M981" i="53"/>
  <c r="M982" i="53"/>
  <c r="M983" i="53"/>
  <c r="M984" i="53"/>
  <c r="M985" i="53"/>
  <c r="M986" i="53"/>
  <c r="M987" i="53"/>
  <c r="M988" i="53"/>
  <c r="M989" i="53"/>
  <c r="M990" i="53"/>
  <c r="M991" i="53"/>
  <c r="M992" i="53"/>
  <c r="M993" i="53"/>
  <c r="M994" i="53"/>
  <c r="M995" i="53"/>
  <c r="M996" i="53"/>
  <c r="M997" i="53"/>
  <c r="M998" i="53"/>
  <c r="M999" i="53"/>
  <c r="M1000" i="53"/>
  <c r="M1001" i="53"/>
  <c r="M1002" i="53"/>
  <c r="M1003" i="53"/>
  <c r="M1004" i="53"/>
  <c r="M1005" i="53"/>
  <c r="M1006" i="53"/>
  <c r="M1007" i="53"/>
  <c r="M1008" i="53"/>
  <c r="M1009" i="53"/>
  <c r="M1010" i="53"/>
  <c r="M1011" i="53"/>
  <c r="M1012" i="53"/>
  <c r="M1013" i="53"/>
  <c r="M1014" i="53"/>
  <c r="M1015" i="53"/>
  <c r="M1016" i="53"/>
  <c r="M1017" i="53"/>
  <c r="M1018" i="53"/>
  <c r="M1019" i="53"/>
  <c r="M1020" i="53"/>
  <c r="M1021" i="53"/>
  <c r="M1022" i="53"/>
  <c r="M1023" i="53"/>
  <c r="M1024" i="53"/>
  <c r="M1025" i="53"/>
  <c r="M1026" i="53"/>
  <c r="M1027" i="53"/>
  <c r="M1028" i="53"/>
  <c r="M1029" i="53"/>
  <c r="M1030" i="53"/>
  <c r="M1031" i="53"/>
  <c r="M1032" i="53"/>
  <c r="M1033" i="53"/>
  <c r="M1034" i="53"/>
  <c r="M1035" i="53"/>
  <c r="M1036" i="53"/>
  <c r="M1037" i="53"/>
  <c r="M1038" i="53"/>
  <c r="M1039" i="53"/>
  <c r="M1040" i="53"/>
  <c r="M1041" i="53"/>
  <c r="M1042" i="53"/>
  <c r="M1043" i="53"/>
  <c r="M1044" i="53"/>
  <c r="M1045" i="53"/>
  <c r="M1046" i="53"/>
  <c r="M1047" i="53"/>
  <c r="M1048" i="53"/>
  <c r="M1049" i="53"/>
  <c r="M1050" i="53"/>
  <c r="M1051" i="53"/>
  <c r="M1052" i="53"/>
  <c r="M1053" i="53"/>
  <c r="M1054" i="53"/>
  <c r="M1055" i="53"/>
  <c r="M1056" i="53"/>
  <c r="M1057" i="53"/>
  <c r="M1058" i="53"/>
  <c r="M1059" i="53"/>
  <c r="M1060" i="53"/>
  <c r="M1061" i="53"/>
  <c r="M1062" i="53"/>
  <c r="M1063" i="53"/>
  <c r="M1064" i="53"/>
  <c r="M1065" i="53"/>
  <c r="M1066" i="53"/>
  <c r="M1067" i="53"/>
  <c r="M1068" i="53"/>
  <c r="M1069" i="53"/>
  <c r="M1070" i="53"/>
  <c r="M1071" i="53"/>
  <c r="M1072" i="53"/>
  <c r="M1073" i="53"/>
  <c r="M1074" i="53"/>
  <c r="M1075" i="53"/>
  <c r="M1076" i="53"/>
  <c r="M1077" i="53"/>
  <c r="M1078" i="53"/>
  <c r="M1079" i="53"/>
  <c r="M1080" i="53"/>
  <c r="M1081" i="53"/>
  <c r="M1082" i="53"/>
  <c r="M1083" i="53"/>
  <c r="M1084" i="53"/>
  <c r="M1085" i="53"/>
  <c r="M1086" i="53"/>
  <c r="M1087" i="53"/>
  <c r="M1088" i="53"/>
  <c r="M1089" i="53"/>
  <c r="M1090" i="53"/>
  <c r="M1091" i="53"/>
  <c r="M1092" i="53"/>
  <c r="M1093" i="53"/>
  <c r="M1094" i="53"/>
  <c r="M1095" i="53"/>
  <c r="M1096" i="53"/>
  <c r="M1097" i="53"/>
  <c r="M1098" i="53"/>
  <c r="M1099" i="53"/>
  <c r="M1100" i="53"/>
  <c r="M1101" i="53"/>
  <c r="M1102" i="53"/>
  <c r="M1103" i="53"/>
  <c r="M1104" i="53"/>
  <c r="M1105" i="53"/>
  <c r="M1106" i="53"/>
  <c r="M1107" i="53"/>
  <c r="M1108" i="53"/>
  <c r="M1109" i="53"/>
  <c r="M1110" i="53"/>
  <c r="M1111" i="53"/>
  <c r="M1112" i="53"/>
  <c r="M1113" i="53"/>
  <c r="M1114" i="53"/>
  <c r="M1115" i="53"/>
  <c r="M1116" i="53"/>
  <c r="M1117" i="53"/>
  <c r="M1118" i="53"/>
  <c r="M1119" i="53"/>
  <c r="M1120" i="53"/>
  <c r="M1121" i="53"/>
  <c r="M1122" i="53"/>
  <c r="M1123" i="53"/>
  <c r="M1124" i="53"/>
  <c r="M1125" i="53"/>
  <c r="M1126" i="53"/>
  <c r="M1127" i="53"/>
  <c r="M1128" i="53"/>
  <c r="M1129" i="53"/>
  <c r="M1130" i="53"/>
  <c r="M1131" i="53"/>
  <c r="M1132" i="53"/>
  <c r="M1133" i="53"/>
  <c r="M1134" i="53"/>
  <c r="M1135" i="53"/>
  <c r="M1136" i="53"/>
  <c r="M1137" i="53"/>
  <c r="M1138" i="53"/>
  <c r="M1139" i="53"/>
  <c r="M1140" i="53"/>
  <c r="M1141" i="53"/>
  <c r="M1142" i="53"/>
  <c r="M1143" i="53"/>
  <c r="M1144" i="53"/>
  <c r="M1145" i="53"/>
  <c r="M1146" i="53"/>
  <c r="M1147" i="53"/>
  <c r="M1148" i="53"/>
  <c r="M1149" i="53"/>
  <c r="M1150" i="53"/>
  <c r="M1151" i="53"/>
  <c r="M1152" i="53"/>
  <c r="M1153" i="53"/>
  <c r="M1154" i="53"/>
  <c r="M1155" i="53"/>
  <c r="M1156" i="53"/>
  <c r="M1157" i="53"/>
  <c r="M1158" i="53"/>
  <c r="M1159" i="53"/>
  <c r="M1160" i="53"/>
  <c r="M1161" i="53"/>
  <c r="M1162" i="53"/>
  <c r="M1163" i="53"/>
  <c r="M1164" i="53"/>
  <c r="M1165" i="53"/>
  <c r="M1166" i="53"/>
  <c r="M1167" i="53"/>
  <c r="M1168" i="53"/>
  <c r="M1169" i="53"/>
  <c r="M1170" i="53"/>
  <c r="M1171" i="53"/>
  <c r="M1172" i="53"/>
  <c r="M1173" i="53"/>
  <c r="M1174" i="53"/>
  <c r="M1175" i="53"/>
  <c r="M1176" i="53"/>
  <c r="M1177" i="53"/>
  <c r="M1178" i="53"/>
  <c r="M1179" i="53"/>
  <c r="M1180" i="53"/>
  <c r="M1181" i="53"/>
  <c r="M1182" i="53"/>
  <c r="M1183" i="53"/>
  <c r="M1184" i="53"/>
  <c r="M1185" i="53"/>
  <c r="M1186" i="53"/>
  <c r="M1187" i="53"/>
  <c r="M1188" i="53"/>
  <c r="M1189" i="53"/>
  <c r="M1190" i="53"/>
  <c r="M1191" i="53"/>
  <c r="M1192" i="53"/>
  <c r="M1193" i="53"/>
  <c r="M1194" i="53"/>
  <c r="M1195" i="53"/>
  <c r="M1196" i="53"/>
  <c r="M1197" i="53"/>
  <c r="M1198" i="53"/>
  <c r="M1199" i="53"/>
  <c r="M1200" i="53"/>
  <c r="M1201" i="53"/>
  <c r="M1202" i="53"/>
  <c r="M1203" i="53"/>
  <c r="M1204" i="53"/>
  <c r="M1205" i="53"/>
  <c r="M1206" i="53"/>
  <c r="M1207" i="53"/>
  <c r="M1208" i="53"/>
  <c r="M1209" i="53"/>
  <c r="M1210" i="53"/>
  <c r="M1211" i="53"/>
  <c r="M1212" i="53"/>
  <c r="M1213" i="53"/>
  <c r="M1214" i="53"/>
  <c r="M1215" i="53"/>
  <c r="M1216" i="53"/>
  <c r="M1217" i="53"/>
  <c r="M1218" i="53"/>
  <c r="M1219" i="53"/>
  <c r="M1220" i="53"/>
  <c r="M1221" i="53"/>
  <c r="M1222" i="53"/>
  <c r="M1223" i="53"/>
  <c r="M1224" i="53"/>
  <c r="M1225" i="53"/>
  <c r="M1226" i="53"/>
  <c r="M1227" i="53"/>
  <c r="M1228" i="53"/>
  <c r="M1229" i="53"/>
  <c r="M1230" i="53"/>
  <c r="M1231" i="53"/>
  <c r="M1232" i="53"/>
  <c r="M1233" i="53"/>
  <c r="M1234" i="53"/>
  <c r="M1235" i="53"/>
  <c r="M1236" i="53"/>
  <c r="M1237" i="53"/>
  <c r="M1238" i="53"/>
  <c r="M1239" i="53"/>
  <c r="M1240" i="53"/>
  <c r="M1241" i="53"/>
  <c r="M1242" i="53"/>
  <c r="M1243" i="53"/>
  <c r="M1244" i="53"/>
  <c r="M1245" i="53"/>
  <c r="M1246" i="53"/>
  <c r="M1247" i="53"/>
  <c r="M1248" i="53"/>
  <c r="M1249" i="53"/>
  <c r="M1250" i="53"/>
  <c r="M1251" i="53"/>
  <c r="M1252" i="53"/>
  <c r="M1253" i="53"/>
  <c r="M1254" i="53"/>
  <c r="M1255" i="53"/>
  <c r="M1256" i="53"/>
  <c r="M1257" i="53"/>
  <c r="M1258" i="53"/>
  <c r="M1259" i="53"/>
  <c r="M1260" i="53"/>
  <c r="M1261" i="53"/>
  <c r="M1262" i="53"/>
  <c r="M1263" i="53"/>
  <c r="M1264" i="53"/>
  <c r="M1265" i="53"/>
  <c r="M1266" i="53"/>
  <c r="M1267" i="53"/>
  <c r="M1268" i="53"/>
  <c r="M1269" i="53"/>
  <c r="M1270" i="53"/>
  <c r="M1271" i="53"/>
  <c r="M1272" i="53"/>
  <c r="M1273" i="53"/>
  <c r="M1274" i="53"/>
  <c r="M1275" i="53"/>
  <c r="M1276" i="53"/>
  <c r="M1277" i="53"/>
  <c r="M1278" i="53"/>
  <c r="M1279" i="53"/>
  <c r="M1280" i="53"/>
  <c r="M1281" i="53"/>
  <c r="M1282" i="53"/>
  <c r="M1283" i="53"/>
  <c r="M1284" i="53"/>
  <c r="M1285" i="53"/>
  <c r="M1286" i="53"/>
  <c r="M1287" i="53"/>
  <c r="M1288" i="53"/>
  <c r="M1289" i="53"/>
  <c r="M1290" i="53"/>
  <c r="M1291" i="53"/>
  <c r="M1292" i="53"/>
  <c r="M1293" i="53"/>
  <c r="M1294" i="53"/>
  <c r="M1295" i="53"/>
  <c r="M1296" i="53"/>
  <c r="M1297" i="53"/>
  <c r="M1298" i="53"/>
  <c r="M1299" i="53"/>
  <c r="M1300" i="53"/>
  <c r="M1301" i="53"/>
  <c r="M1302" i="53"/>
  <c r="M1303" i="53"/>
  <c r="M1304" i="53"/>
  <c r="M1305" i="53"/>
  <c r="M1306" i="53"/>
  <c r="M1307" i="53"/>
  <c r="M1308" i="53"/>
  <c r="M1309" i="53"/>
  <c r="M1310" i="53"/>
  <c r="M1311" i="53"/>
  <c r="M1312" i="53"/>
  <c r="M1313" i="53"/>
  <c r="M1314" i="53"/>
  <c r="M1315" i="53"/>
  <c r="M1316" i="53"/>
  <c r="M1317" i="53"/>
  <c r="M1318" i="53"/>
  <c r="M1319" i="53"/>
  <c r="M1320" i="53"/>
  <c r="M1321" i="53"/>
  <c r="M1322" i="53"/>
  <c r="M1323" i="53"/>
  <c r="M1324" i="53"/>
  <c r="M1325" i="53"/>
  <c r="M1326" i="53"/>
  <c r="M1327" i="53"/>
  <c r="M1328" i="53"/>
  <c r="M1329" i="53"/>
  <c r="M1330" i="53"/>
  <c r="M1331" i="53"/>
  <c r="M1332" i="53"/>
  <c r="M1333" i="53"/>
  <c r="M1334" i="53"/>
  <c r="M1335" i="53"/>
  <c r="M1336" i="53"/>
  <c r="M1337" i="53"/>
  <c r="M1338" i="53"/>
  <c r="M1339" i="53"/>
  <c r="M1340" i="53"/>
  <c r="M1341" i="53"/>
  <c r="M1342" i="53"/>
  <c r="M1343" i="53"/>
  <c r="M1344" i="53"/>
  <c r="M1345" i="53"/>
  <c r="M1346" i="53"/>
  <c r="M1347" i="53"/>
  <c r="M1348" i="53"/>
  <c r="M1349" i="53"/>
  <c r="M1350" i="53"/>
  <c r="M1351" i="53"/>
  <c r="M1352" i="53"/>
  <c r="M1353" i="53"/>
  <c r="M1354" i="53"/>
  <c r="M1355" i="53"/>
  <c r="M1356" i="53"/>
  <c r="M1357" i="53"/>
  <c r="M1358" i="53"/>
  <c r="M1359" i="53"/>
  <c r="M1360" i="53"/>
  <c r="M1361" i="53"/>
  <c r="M1362" i="53"/>
  <c r="M1363" i="53"/>
  <c r="M1364" i="53"/>
  <c r="M1365" i="53"/>
  <c r="M1366" i="53"/>
  <c r="M1367" i="53"/>
  <c r="M1368" i="53"/>
  <c r="M1369" i="53"/>
  <c r="M1370" i="53"/>
  <c r="M1371" i="53"/>
  <c r="M1372" i="53"/>
  <c r="M1373" i="53"/>
  <c r="M1374" i="53"/>
  <c r="M1375" i="53"/>
  <c r="M1376" i="53"/>
  <c r="M1377" i="53"/>
  <c r="M1378" i="53"/>
  <c r="M1379" i="53"/>
  <c r="M1380" i="53"/>
  <c r="M1381" i="53"/>
  <c r="M1382" i="53"/>
  <c r="M1383" i="53"/>
  <c r="M1384" i="53"/>
  <c r="M1385" i="53"/>
  <c r="M1386" i="53"/>
  <c r="M1387" i="53"/>
  <c r="M1388" i="53"/>
  <c r="M1389" i="53"/>
  <c r="M1390" i="53"/>
  <c r="M1391" i="53"/>
  <c r="M1392" i="53"/>
  <c r="M1393" i="53"/>
  <c r="M1394" i="53"/>
  <c r="M1395" i="53"/>
  <c r="M1396" i="53"/>
  <c r="M1397" i="53"/>
  <c r="M1398" i="53"/>
  <c r="M1399" i="53"/>
  <c r="M1400" i="53"/>
  <c r="M1401" i="53"/>
  <c r="M1402" i="53"/>
  <c r="M1403" i="53"/>
  <c r="M1404" i="53"/>
  <c r="M1405" i="53"/>
  <c r="M1406" i="53"/>
  <c r="M1407" i="53"/>
  <c r="M1408" i="53"/>
  <c r="M1409" i="53"/>
  <c r="M1410" i="53"/>
  <c r="M1411" i="53"/>
  <c r="M1412" i="53"/>
  <c r="M1413" i="53"/>
  <c r="M1414" i="53"/>
  <c r="M1415" i="53"/>
  <c r="M1416" i="53"/>
  <c r="M1417" i="53"/>
  <c r="M1418" i="53"/>
  <c r="M1419" i="53"/>
  <c r="M1420" i="53"/>
  <c r="M1421" i="53"/>
  <c r="M1422" i="53"/>
  <c r="M1423" i="53"/>
  <c r="M1424" i="53"/>
  <c r="M1425" i="53"/>
  <c r="M1426" i="53"/>
  <c r="M1427" i="53"/>
  <c r="M1428" i="53"/>
  <c r="M1429" i="53"/>
  <c r="M1430" i="53"/>
  <c r="M1431" i="53"/>
  <c r="M1432" i="53"/>
  <c r="M1433" i="53"/>
  <c r="M1434" i="53"/>
  <c r="M1435" i="53"/>
  <c r="M1436" i="53"/>
  <c r="M1437" i="53"/>
  <c r="M1438" i="53"/>
  <c r="M1439" i="53"/>
  <c r="M1440" i="53"/>
  <c r="M1441" i="53"/>
  <c r="M1442" i="53"/>
  <c r="M1443" i="53"/>
  <c r="M1444" i="53"/>
  <c r="M1445" i="53"/>
  <c r="M1446" i="53"/>
  <c r="M1447" i="53"/>
  <c r="M1448" i="53"/>
  <c r="M1449" i="53"/>
  <c r="M1450" i="53"/>
  <c r="M1451" i="53"/>
  <c r="M1452" i="53"/>
  <c r="M1453" i="53"/>
  <c r="M1454" i="53"/>
  <c r="M1455" i="53"/>
  <c r="M1456" i="53"/>
  <c r="M1457" i="53"/>
  <c r="M1458" i="53"/>
  <c r="M1459" i="53"/>
  <c r="M1460" i="53"/>
  <c r="M1461" i="53"/>
  <c r="M1462" i="53"/>
  <c r="M1463" i="53"/>
  <c r="M1464" i="53"/>
  <c r="M1465" i="53"/>
  <c r="M1466" i="53"/>
  <c r="M1467" i="53"/>
  <c r="M1468" i="53"/>
  <c r="M1469" i="53"/>
  <c r="M1470" i="53"/>
  <c r="M1471" i="53"/>
  <c r="M1472" i="53"/>
  <c r="M1473" i="53"/>
  <c r="M1474" i="53"/>
  <c r="M1475" i="53"/>
  <c r="M1476" i="53"/>
  <c r="M1477" i="53"/>
  <c r="M1478" i="53"/>
  <c r="M1479" i="53"/>
  <c r="M1480" i="53"/>
  <c r="M1481" i="53"/>
  <c r="M1482" i="53"/>
  <c r="M1483" i="53"/>
  <c r="M1484" i="53"/>
  <c r="M1485" i="53"/>
  <c r="M1486" i="53"/>
  <c r="M1487" i="53"/>
  <c r="M1488" i="53"/>
  <c r="M1489" i="53"/>
  <c r="M1490" i="53"/>
  <c r="M1491" i="53"/>
  <c r="M1492" i="53"/>
  <c r="M1493" i="53"/>
  <c r="M1494" i="53"/>
  <c r="M1495" i="53"/>
  <c r="M1496" i="53"/>
  <c r="M1497" i="53"/>
  <c r="M1498" i="53"/>
  <c r="M1499" i="53"/>
  <c r="M1500" i="53"/>
  <c r="M1501" i="53"/>
  <c r="M1502" i="53"/>
  <c r="M1503" i="53"/>
  <c r="M1504" i="53"/>
  <c r="M1505" i="53"/>
  <c r="M1506" i="53"/>
  <c r="M1507" i="53"/>
  <c r="M1508" i="53"/>
  <c r="M1509" i="53"/>
  <c r="M1510" i="53"/>
  <c r="M1511" i="53"/>
  <c r="M1512" i="53"/>
  <c r="M1513" i="53"/>
  <c r="B223" i="60" l="1"/>
  <c r="M223" i="60" s="1"/>
  <c r="B224" i="60"/>
  <c r="M224" i="60" s="1"/>
  <c r="B225" i="60"/>
  <c r="M225" i="60" s="1"/>
  <c r="B226" i="60"/>
  <c r="M226" i="60" s="1"/>
  <c r="B227" i="60"/>
  <c r="M227" i="60" s="1"/>
  <c r="B228" i="60"/>
  <c r="M228" i="60" s="1"/>
  <c r="B229" i="60"/>
  <c r="M229" i="60" s="1"/>
  <c r="B230" i="60"/>
  <c r="M230" i="60" s="1"/>
  <c r="B231" i="60"/>
  <c r="M231" i="60" s="1"/>
  <c r="B232" i="60"/>
  <c r="M232" i="60" s="1"/>
  <c r="B233" i="60"/>
  <c r="M233" i="60" s="1"/>
  <c r="B234" i="60"/>
  <c r="M234" i="60" s="1"/>
  <c r="B235" i="60"/>
  <c r="M235" i="60" s="1"/>
  <c r="B236" i="60"/>
  <c r="M236" i="60" s="1"/>
  <c r="B237" i="60"/>
  <c r="M237" i="60" s="1"/>
  <c r="B238" i="60"/>
  <c r="M238" i="60" s="1"/>
  <c r="B239" i="60"/>
  <c r="M239" i="60" s="1"/>
  <c r="B240" i="60"/>
  <c r="M240" i="60" s="1"/>
  <c r="B241" i="60"/>
  <c r="M241" i="60" s="1"/>
  <c r="B242" i="60"/>
  <c r="M242" i="60" s="1"/>
  <c r="B243" i="60"/>
  <c r="M243" i="60" s="1"/>
  <c r="B244" i="60"/>
  <c r="M244" i="60" s="1"/>
  <c r="B245" i="60"/>
  <c r="M245" i="60" s="1"/>
  <c r="B246" i="60"/>
  <c r="M246" i="60" s="1"/>
  <c r="B247" i="60"/>
  <c r="M247" i="60" s="1"/>
  <c r="B248" i="60"/>
  <c r="M248" i="60" s="1"/>
  <c r="B249" i="60"/>
  <c r="M249" i="60" s="1"/>
  <c r="B250" i="60"/>
  <c r="M250" i="60" s="1"/>
  <c r="B251" i="60"/>
  <c r="M251" i="60" s="1"/>
  <c r="B252" i="60"/>
  <c r="M252" i="60" s="1"/>
  <c r="B253" i="60"/>
  <c r="M253" i="60" s="1"/>
  <c r="B254" i="60"/>
  <c r="M254" i="60" s="1"/>
  <c r="B255" i="60"/>
  <c r="M255" i="60" s="1"/>
  <c r="B256" i="60"/>
  <c r="M256" i="60" s="1"/>
  <c r="B257" i="60"/>
  <c r="M257" i="60" s="1"/>
  <c r="B258" i="60"/>
  <c r="M258" i="60" s="1"/>
  <c r="B259" i="60"/>
  <c r="M259" i="60" s="1"/>
  <c r="B260" i="60"/>
  <c r="M260" i="60" s="1"/>
  <c r="B261" i="60"/>
  <c r="M261" i="60" s="1"/>
  <c r="B262" i="60"/>
  <c r="M262" i="60" s="1"/>
  <c r="B263" i="60"/>
  <c r="M263" i="60" s="1"/>
  <c r="B264" i="60"/>
  <c r="M264" i="60" s="1"/>
  <c r="B265" i="60"/>
  <c r="M265" i="60" s="1"/>
  <c r="B266" i="60"/>
  <c r="M266" i="60" s="1"/>
  <c r="B267" i="60"/>
  <c r="M267" i="60" s="1"/>
  <c r="B268" i="60"/>
  <c r="M268" i="60" s="1"/>
  <c r="B269" i="60"/>
  <c r="M269" i="60" s="1"/>
  <c r="B270" i="60"/>
  <c r="M270" i="60" s="1"/>
  <c r="B271" i="60"/>
  <c r="M271" i="60" s="1"/>
  <c r="B272" i="60"/>
  <c r="M272" i="60" s="1"/>
  <c r="B273" i="60"/>
  <c r="M273" i="60" s="1"/>
  <c r="B274" i="60"/>
  <c r="M274" i="60" s="1"/>
  <c r="B275" i="60"/>
  <c r="M275" i="60" s="1"/>
  <c r="B276" i="60"/>
  <c r="M276" i="60" s="1"/>
  <c r="B277" i="60"/>
  <c r="M277" i="60" s="1"/>
  <c r="B278" i="60"/>
  <c r="M278" i="60" s="1"/>
  <c r="B279" i="60"/>
  <c r="M279" i="60" s="1"/>
  <c r="B280" i="60"/>
  <c r="M280" i="60" s="1"/>
  <c r="B281" i="60"/>
  <c r="M281" i="60" s="1"/>
  <c r="B282" i="60"/>
  <c r="M282" i="60" s="1"/>
  <c r="B283" i="60"/>
  <c r="M283" i="60" s="1"/>
  <c r="B284" i="60"/>
  <c r="M284" i="60" s="1"/>
  <c r="B285" i="60"/>
  <c r="M285" i="60" s="1"/>
  <c r="B286" i="60"/>
  <c r="M286" i="60" s="1"/>
  <c r="B287" i="60"/>
  <c r="M287" i="60" s="1"/>
  <c r="B288" i="60"/>
  <c r="M288" i="60" s="1"/>
  <c r="B289" i="60"/>
  <c r="M289" i="60" s="1"/>
  <c r="B290" i="60"/>
  <c r="M290" i="60" s="1"/>
  <c r="B291" i="60"/>
  <c r="M291" i="60" s="1"/>
  <c r="B292" i="60"/>
  <c r="M292" i="60" s="1"/>
  <c r="B293" i="60"/>
  <c r="M293" i="60" s="1"/>
  <c r="B294" i="60"/>
  <c r="M294" i="60" s="1"/>
  <c r="B295" i="60"/>
  <c r="M295" i="60" s="1"/>
  <c r="B296" i="60"/>
  <c r="M296" i="60" s="1"/>
  <c r="B297" i="60"/>
  <c r="M297" i="60" s="1"/>
  <c r="B298" i="60"/>
  <c r="M298" i="60" s="1"/>
  <c r="B299" i="60"/>
  <c r="M299" i="60" s="1"/>
  <c r="B300" i="60"/>
  <c r="M300" i="60" s="1"/>
  <c r="B301" i="60"/>
  <c r="M301" i="60" s="1"/>
  <c r="B302" i="60"/>
  <c r="M302" i="60" s="1"/>
  <c r="B303" i="60"/>
  <c r="M303" i="60" s="1"/>
  <c r="B304" i="60"/>
  <c r="M304" i="60" s="1"/>
  <c r="B305" i="60"/>
  <c r="M305" i="60" s="1"/>
  <c r="B306" i="60"/>
  <c r="M306" i="60" s="1"/>
  <c r="B307" i="60"/>
  <c r="M307" i="60" s="1"/>
  <c r="B308" i="60"/>
  <c r="M308" i="60" s="1"/>
  <c r="B309" i="60"/>
  <c r="M309" i="60" s="1"/>
  <c r="B310" i="60"/>
  <c r="M310" i="60" s="1"/>
  <c r="B311" i="60"/>
  <c r="M311" i="60" s="1"/>
  <c r="B312" i="60"/>
  <c r="M312" i="60" s="1"/>
  <c r="B313" i="60"/>
  <c r="M313" i="60" s="1"/>
  <c r="B314" i="60"/>
  <c r="M314" i="60" s="1"/>
  <c r="B315" i="60"/>
  <c r="M315" i="60" s="1"/>
  <c r="B316" i="60"/>
  <c r="M316" i="60" s="1"/>
  <c r="B317" i="60"/>
  <c r="M317" i="60" s="1"/>
  <c r="B318" i="60"/>
  <c r="M318" i="60" s="1"/>
  <c r="B319" i="60"/>
  <c r="M319" i="60" s="1"/>
  <c r="B320" i="60"/>
  <c r="M320" i="60" s="1"/>
  <c r="B321" i="60"/>
  <c r="M321" i="60" s="1"/>
  <c r="B19" i="60"/>
  <c r="M19" i="60" s="1"/>
  <c r="B20" i="60"/>
  <c r="M20" i="60" s="1"/>
  <c r="B21" i="60"/>
  <c r="M21" i="60" s="1"/>
  <c r="B22" i="60"/>
  <c r="M22" i="60" s="1"/>
  <c r="B23" i="60"/>
  <c r="M23" i="60" s="1"/>
  <c r="B24" i="60"/>
  <c r="M24" i="60" s="1"/>
  <c r="B25" i="60"/>
  <c r="M25" i="60" s="1"/>
  <c r="B26" i="60"/>
  <c r="M26" i="60" s="1"/>
  <c r="B27" i="60"/>
  <c r="M27" i="60" s="1"/>
  <c r="B28" i="60"/>
  <c r="M28" i="60" s="1"/>
  <c r="B29" i="60"/>
  <c r="M29" i="60" s="1"/>
  <c r="B30" i="60"/>
  <c r="M30" i="60" s="1"/>
  <c r="B31" i="60"/>
  <c r="M31" i="60" s="1"/>
  <c r="B32" i="60"/>
  <c r="M32" i="60" s="1"/>
  <c r="B33" i="60"/>
  <c r="M33" i="60" s="1"/>
  <c r="B34" i="60"/>
  <c r="M34" i="60" s="1"/>
  <c r="B35" i="60"/>
  <c r="M35" i="60" s="1"/>
  <c r="B36" i="60"/>
  <c r="M36" i="60" s="1"/>
  <c r="B37" i="60"/>
  <c r="M37" i="60" s="1"/>
  <c r="B38" i="60"/>
  <c r="M38" i="60" s="1"/>
  <c r="B39" i="60"/>
  <c r="M39" i="60" s="1"/>
  <c r="B40" i="60"/>
  <c r="M40" i="60" s="1"/>
  <c r="B41" i="60"/>
  <c r="M41" i="60" s="1"/>
  <c r="B42" i="60"/>
  <c r="M42" i="60" s="1"/>
  <c r="B43" i="60"/>
  <c r="M43" i="60" s="1"/>
  <c r="B44" i="60"/>
  <c r="M44" i="60" s="1"/>
  <c r="B45" i="60"/>
  <c r="M45" i="60" s="1"/>
  <c r="B46" i="60"/>
  <c r="M46" i="60" s="1"/>
  <c r="B47" i="60"/>
  <c r="M47" i="60" s="1"/>
  <c r="B48" i="60"/>
  <c r="M48" i="60" s="1"/>
  <c r="B49" i="60"/>
  <c r="M49" i="60" s="1"/>
  <c r="B50" i="60"/>
  <c r="M50" i="60" s="1"/>
  <c r="B51" i="60"/>
  <c r="M51" i="60" s="1"/>
  <c r="B52" i="60"/>
  <c r="M52" i="60" s="1"/>
  <c r="B53" i="60"/>
  <c r="M53" i="60" s="1"/>
  <c r="B54" i="60"/>
  <c r="M54" i="60" s="1"/>
  <c r="B55" i="60"/>
  <c r="M55" i="60" s="1"/>
  <c r="B56" i="60"/>
  <c r="M56" i="60" s="1"/>
  <c r="B57" i="60"/>
  <c r="M57" i="60" s="1"/>
  <c r="B58" i="60"/>
  <c r="M58" i="60" s="1"/>
  <c r="B59" i="60"/>
  <c r="M59" i="60" s="1"/>
  <c r="B60" i="60"/>
  <c r="M60" i="60" s="1"/>
  <c r="B61" i="60"/>
  <c r="M61" i="60" s="1"/>
  <c r="B62" i="60"/>
  <c r="M62" i="60" s="1"/>
  <c r="B63" i="60"/>
  <c r="M63" i="60" s="1"/>
  <c r="B64" i="60"/>
  <c r="M64" i="60" s="1"/>
  <c r="B65" i="60"/>
  <c r="M65" i="60" s="1"/>
  <c r="B66" i="60"/>
  <c r="M66" i="60" s="1"/>
  <c r="B67" i="60"/>
  <c r="M67" i="60" s="1"/>
  <c r="B68" i="60"/>
  <c r="M68" i="60" s="1"/>
  <c r="B69" i="60"/>
  <c r="M69" i="60" s="1"/>
  <c r="B70" i="60"/>
  <c r="M70" i="60" s="1"/>
  <c r="B71" i="60"/>
  <c r="M71" i="60" s="1"/>
  <c r="B72" i="60"/>
  <c r="M72" i="60" s="1"/>
  <c r="B73" i="60"/>
  <c r="M73" i="60" s="1"/>
  <c r="B74" i="60"/>
  <c r="M74" i="60" s="1"/>
  <c r="B75" i="60"/>
  <c r="M75" i="60" s="1"/>
  <c r="B76" i="60"/>
  <c r="M76" i="60" s="1"/>
  <c r="B77" i="60"/>
  <c r="M77" i="60" s="1"/>
  <c r="B78" i="60"/>
  <c r="M78" i="60" s="1"/>
  <c r="B79" i="60"/>
  <c r="M79" i="60" s="1"/>
  <c r="B80" i="60"/>
  <c r="M80" i="60" s="1"/>
  <c r="B81" i="60"/>
  <c r="M81" i="60" s="1"/>
  <c r="B82" i="60"/>
  <c r="M82" i="60" s="1"/>
  <c r="B83" i="60"/>
  <c r="M83" i="60" s="1"/>
  <c r="B84" i="60"/>
  <c r="M84" i="60" s="1"/>
  <c r="B85" i="60"/>
  <c r="M85" i="60" s="1"/>
  <c r="B86" i="60"/>
  <c r="M86" i="60" s="1"/>
  <c r="B87" i="60"/>
  <c r="M87" i="60" s="1"/>
  <c r="B88" i="60"/>
  <c r="M88" i="60" s="1"/>
  <c r="B89" i="60"/>
  <c r="M89" i="60" s="1"/>
  <c r="B90" i="60"/>
  <c r="M90" i="60" s="1"/>
  <c r="B91" i="60"/>
  <c r="M91" i="60" s="1"/>
  <c r="B92" i="60"/>
  <c r="M92" i="60" s="1"/>
  <c r="B93" i="60"/>
  <c r="M93" i="60" s="1"/>
  <c r="B94" i="60"/>
  <c r="M94" i="60" s="1"/>
  <c r="B95" i="60"/>
  <c r="M95" i="60" s="1"/>
  <c r="B96" i="60"/>
  <c r="M96" i="60" s="1"/>
  <c r="B97" i="60"/>
  <c r="M97" i="60" s="1"/>
  <c r="B98" i="60"/>
  <c r="M98" i="60" s="1"/>
  <c r="B99" i="60"/>
  <c r="M99" i="60" s="1"/>
  <c r="B100" i="60"/>
  <c r="M100" i="60" s="1"/>
  <c r="B101" i="60"/>
  <c r="M101" i="60" s="1"/>
  <c r="B102" i="60"/>
  <c r="M102" i="60" s="1"/>
  <c r="B103" i="60"/>
  <c r="M103" i="60" s="1"/>
  <c r="B104" i="60"/>
  <c r="M104" i="60" s="1"/>
  <c r="B105" i="60"/>
  <c r="M105" i="60" s="1"/>
  <c r="B106" i="60"/>
  <c r="M106" i="60" s="1"/>
  <c r="B107" i="60"/>
  <c r="M107" i="60" s="1"/>
  <c r="B108" i="60"/>
  <c r="M108" i="60" s="1"/>
  <c r="B109" i="60"/>
  <c r="M109" i="60" s="1"/>
  <c r="B110" i="60"/>
  <c r="M110" i="60" s="1"/>
  <c r="B111" i="60"/>
  <c r="M111" i="60" s="1"/>
  <c r="B112" i="60"/>
  <c r="M112" i="60" s="1"/>
  <c r="B113" i="60"/>
  <c r="M113" i="60" s="1"/>
  <c r="B114" i="60"/>
  <c r="M114" i="60" s="1"/>
  <c r="B115" i="60"/>
  <c r="M115" i="60" s="1"/>
  <c r="B116" i="60"/>
  <c r="M116" i="60" s="1"/>
  <c r="B117" i="60"/>
  <c r="M117" i="60" s="1"/>
  <c r="B118" i="60"/>
  <c r="M118" i="60" s="1"/>
  <c r="B119" i="60"/>
  <c r="M119" i="60" s="1"/>
  <c r="B120" i="60"/>
  <c r="M120" i="60" s="1"/>
  <c r="B121" i="60"/>
  <c r="M121" i="60" s="1"/>
  <c r="B122" i="60"/>
  <c r="M122" i="60" s="1"/>
  <c r="B123" i="60"/>
  <c r="M123" i="60" s="1"/>
  <c r="B124" i="60"/>
  <c r="M124" i="60" s="1"/>
  <c r="B125" i="60"/>
  <c r="M125" i="60" s="1"/>
  <c r="B126" i="60"/>
  <c r="M126" i="60" s="1"/>
  <c r="B127" i="60"/>
  <c r="M127" i="60" s="1"/>
  <c r="B128" i="60"/>
  <c r="M128" i="60" s="1"/>
  <c r="B129" i="60"/>
  <c r="M129" i="60" s="1"/>
  <c r="B130" i="60"/>
  <c r="M130" i="60" s="1"/>
  <c r="B131" i="60"/>
  <c r="M131" i="60" s="1"/>
  <c r="B132" i="60"/>
  <c r="M132" i="60" s="1"/>
  <c r="B133" i="60"/>
  <c r="M133" i="60" s="1"/>
  <c r="B134" i="60"/>
  <c r="M134" i="60" s="1"/>
  <c r="B135" i="60"/>
  <c r="M135" i="60" s="1"/>
  <c r="B136" i="60"/>
  <c r="M136" i="60" s="1"/>
  <c r="B137" i="60"/>
  <c r="M137" i="60" s="1"/>
  <c r="B138" i="60"/>
  <c r="M138" i="60" s="1"/>
  <c r="B139" i="60"/>
  <c r="M139" i="60" s="1"/>
  <c r="B140" i="60"/>
  <c r="M140" i="60" s="1"/>
  <c r="B141" i="60"/>
  <c r="M141" i="60" s="1"/>
  <c r="B142" i="60"/>
  <c r="M142" i="60" s="1"/>
  <c r="B143" i="60"/>
  <c r="M143" i="60" s="1"/>
  <c r="B144" i="60"/>
  <c r="M144" i="60" s="1"/>
  <c r="B145" i="60"/>
  <c r="M145" i="60" s="1"/>
  <c r="B146" i="60"/>
  <c r="M146" i="60" s="1"/>
  <c r="B147" i="60"/>
  <c r="M147" i="60" s="1"/>
  <c r="B148" i="60"/>
  <c r="M148" i="60" s="1"/>
  <c r="B149" i="60"/>
  <c r="M149" i="60" s="1"/>
  <c r="B150" i="60"/>
  <c r="M150" i="60" s="1"/>
  <c r="B151" i="60"/>
  <c r="M151" i="60" s="1"/>
  <c r="B152" i="60"/>
  <c r="M152" i="60" s="1"/>
  <c r="B153" i="60"/>
  <c r="M153" i="60" s="1"/>
  <c r="B154" i="60"/>
  <c r="M154" i="60" s="1"/>
  <c r="B155" i="60"/>
  <c r="M155" i="60" s="1"/>
  <c r="B156" i="60"/>
  <c r="M156" i="60" s="1"/>
  <c r="B157" i="60"/>
  <c r="M157" i="60" s="1"/>
  <c r="B158" i="60"/>
  <c r="M158" i="60" s="1"/>
  <c r="B159" i="60"/>
  <c r="M159" i="60" s="1"/>
  <c r="B160" i="60"/>
  <c r="M160" i="60" s="1"/>
  <c r="B161" i="60"/>
  <c r="M161" i="60" s="1"/>
  <c r="B162" i="60"/>
  <c r="M162" i="60" s="1"/>
  <c r="B163" i="60"/>
  <c r="M163" i="60" s="1"/>
  <c r="B164" i="60"/>
  <c r="M164" i="60" s="1"/>
  <c r="B165" i="60"/>
  <c r="M165" i="60" s="1"/>
  <c r="B166" i="60"/>
  <c r="M166" i="60" s="1"/>
  <c r="B167" i="60"/>
  <c r="M167" i="60" s="1"/>
  <c r="B168" i="60"/>
  <c r="M168" i="60" s="1"/>
  <c r="B169" i="60"/>
  <c r="M169" i="60" s="1"/>
  <c r="B170" i="60"/>
  <c r="M170" i="60" s="1"/>
  <c r="B171" i="60"/>
  <c r="M171" i="60" s="1"/>
  <c r="B172" i="60"/>
  <c r="M172" i="60" s="1"/>
  <c r="B173" i="60"/>
  <c r="M173" i="60" s="1"/>
  <c r="B174" i="60"/>
  <c r="M174" i="60" s="1"/>
  <c r="B175" i="60"/>
  <c r="M175" i="60" s="1"/>
  <c r="B176" i="60"/>
  <c r="M176" i="60" s="1"/>
  <c r="B177" i="60"/>
  <c r="M177" i="60" s="1"/>
  <c r="B178" i="60"/>
  <c r="M178" i="60" s="1"/>
  <c r="B179" i="60"/>
  <c r="M179" i="60" s="1"/>
  <c r="B180" i="60"/>
  <c r="M180" i="60" s="1"/>
  <c r="B181" i="60"/>
  <c r="M181" i="60" s="1"/>
  <c r="B182" i="60"/>
  <c r="M182" i="60" s="1"/>
  <c r="B183" i="60"/>
  <c r="M183" i="60" s="1"/>
  <c r="B184" i="60"/>
  <c r="M184" i="60" s="1"/>
  <c r="B185" i="60"/>
  <c r="M185" i="60" s="1"/>
  <c r="B186" i="60"/>
  <c r="M186" i="60" s="1"/>
  <c r="B187" i="60"/>
  <c r="M187" i="60" s="1"/>
  <c r="B188" i="60"/>
  <c r="M188" i="60" s="1"/>
  <c r="B189" i="60"/>
  <c r="M189" i="60" s="1"/>
  <c r="B190" i="60"/>
  <c r="M190" i="60" s="1"/>
  <c r="B191" i="60"/>
  <c r="M191" i="60" s="1"/>
  <c r="B192" i="60"/>
  <c r="M192" i="60" s="1"/>
  <c r="B193" i="60"/>
  <c r="M193" i="60" s="1"/>
  <c r="B194" i="60"/>
  <c r="M194" i="60" s="1"/>
  <c r="B195" i="60"/>
  <c r="M195" i="60" s="1"/>
  <c r="B196" i="60"/>
  <c r="M196" i="60" s="1"/>
  <c r="B197" i="60"/>
  <c r="M197" i="60" s="1"/>
  <c r="B198" i="60"/>
  <c r="M198" i="60" s="1"/>
  <c r="B199" i="60"/>
  <c r="M199" i="60" s="1"/>
  <c r="B200" i="60"/>
  <c r="M200" i="60" s="1"/>
  <c r="B201" i="60"/>
  <c r="M201" i="60" s="1"/>
  <c r="B202" i="60"/>
  <c r="M202" i="60" s="1"/>
  <c r="B203" i="60"/>
  <c r="M203" i="60" s="1"/>
  <c r="B204" i="60"/>
  <c r="M204" i="60" s="1"/>
  <c r="B205" i="60"/>
  <c r="M205" i="60" s="1"/>
  <c r="B206" i="60"/>
  <c r="M206" i="60" s="1"/>
  <c r="B207" i="60"/>
  <c r="M207" i="60" s="1"/>
  <c r="B208" i="60"/>
  <c r="M208" i="60" s="1"/>
  <c r="B209" i="60"/>
  <c r="M209" i="60" s="1"/>
  <c r="B210" i="60"/>
  <c r="M210" i="60" s="1"/>
  <c r="B211" i="60"/>
  <c r="M211" i="60" s="1"/>
  <c r="B212" i="60"/>
  <c r="M212" i="60" s="1"/>
  <c r="B213" i="60"/>
  <c r="M213" i="60" s="1"/>
  <c r="B214" i="60"/>
  <c r="M214" i="60" s="1"/>
  <c r="B215" i="60"/>
  <c r="M215" i="60" s="1"/>
  <c r="B216" i="60"/>
  <c r="M216" i="60" s="1"/>
  <c r="B217" i="60"/>
  <c r="M217" i="60" s="1"/>
  <c r="B223" i="59"/>
  <c r="M223" i="59" s="1"/>
  <c r="B224" i="59"/>
  <c r="M224" i="59" s="1"/>
  <c r="B225" i="59"/>
  <c r="M225" i="59" s="1"/>
  <c r="B226" i="59"/>
  <c r="M226" i="59" s="1"/>
  <c r="B227" i="59"/>
  <c r="M227" i="59" s="1"/>
  <c r="B228" i="59"/>
  <c r="M228" i="59" s="1"/>
  <c r="B229" i="59"/>
  <c r="M229" i="59" s="1"/>
  <c r="B230" i="59"/>
  <c r="M230" i="59" s="1"/>
  <c r="B231" i="59"/>
  <c r="M231" i="59" s="1"/>
  <c r="B232" i="59"/>
  <c r="M232" i="59" s="1"/>
  <c r="B233" i="59"/>
  <c r="M233" i="59" s="1"/>
  <c r="B234" i="59"/>
  <c r="M234" i="59" s="1"/>
  <c r="B235" i="59"/>
  <c r="M235" i="59" s="1"/>
  <c r="B236" i="59"/>
  <c r="M236" i="59" s="1"/>
  <c r="B237" i="59"/>
  <c r="M237" i="59" s="1"/>
  <c r="B238" i="59"/>
  <c r="M238" i="59" s="1"/>
  <c r="B239" i="59"/>
  <c r="M239" i="59" s="1"/>
  <c r="B240" i="59"/>
  <c r="M240" i="59" s="1"/>
  <c r="B241" i="59"/>
  <c r="M241" i="59" s="1"/>
  <c r="B242" i="59"/>
  <c r="M242" i="59" s="1"/>
  <c r="B243" i="59"/>
  <c r="M243" i="59" s="1"/>
  <c r="B244" i="59"/>
  <c r="M244" i="59" s="1"/>
  <c r="B245" i="59"/>
  <c r="M245" i="59" s="1"/>
  <c r="B246" i="59"/>
  <c r="M246" i="59" s="1"/>
  <c r="B247" i="59"/>
  <c r="M247" i="59" s="1"/>
  <c r="B248" i="59"/>
  <c r="M248" i="59" s="1"/>
  <c r="B249" i="59"/>
  <c r="M249" i="59" s="1"/>
  <c r="B250" i="59"/>
  <c r="M250" i="59" s="1"/>
  <c r="B251" i="59"/>
  <c r="M251" i="59" s="1"/>
  <c r="B252" i="59"/>
  <c r="M252" i="59" s="1"/>
  <c r="B253" i="59"/>
  <c r="M253" i="59" s="1"/>
  <c r="B254" i="59"/>
  <c r="M254" i="59" s="1"/>
  <c r="B255" i="59"/>
  <c r="M255" i="59" s="1"/>
  <c r="B256" i="59"/>
  <c r="M256" i="59" s="1"/>
  <c r="B257" i="59"/>
  <c r="M257" i="59" s="1"/>
  <c r="B258" i="59"/>
  <c r="M258" i="59" s="1"/>
  <c r="B259" i="59"/>
  <c r="M259" i="59" s="1"/>
  <c r="B260" i="59"/>
  <c r="M260" i="59" s="1"/>
  <c r="B261" i="59"/>
  <c r="M261" i="59" s="1"/>
  <c r="B262" i="59"/>
  <c r="M262" i="59" s="1"/>
  <c r="B263" i="59"/>
  <c r="M263" i="59" s="1"/>
  <c r="B264" i="59"/>
  <c r="M264" i="59" s="1"/>
  <c r="B265" i="59"/>
  <c r="M265" i="59" s="1"/>
  <c r="B266" i="59"/>
  <c r="M266" i="59" s="1"/>
  <c r="B267" i="59"/>
  <c r="M267" i="59" s="1"/>
  <c r="B268" i="59"/>
  <c r="M268" i="59" s="1"/>
  <c r="B269" i="59"/>
  <c r="M269" i="59" s="1"/>
  <c r="B270" i="59"/>
  <c r="M270" i="59" s="1"/>
  <c r="B271" i="59"/>
  <c r="M271" i="59" s="1"/>
  <c r="B272" i="59"/>
  <c r="M272" i="59" s="1"/>
  <c r="B273" i="59"/>
  <c r="M273" i="59" s="1"/>
  <c r="B274" i="59"/>
  <c r="M274" i="59" s="1"/>
  <c r="B275" i="59"/>
  <c r="M275" i="59" s="1"/>
  <c r="B276" i="59"/>
  <c r="M276" i="59" s="1"/>
  <c r="B277" i="59"/>
  <c r="M277" i="59" s="1"/>
  <c r="B278" i="59"/>
  <c r="M278" i="59" s="1"/>
  <c r="B279" i="59"/>
  <c r="M279" i="59" s="1"/>
  <c r="B280" i="59"/>
  <c r="M280" i="59" s="1"/>
  <c r="B281" i="59"/>
  <c r="M281" i="59" s="1"/>
  <c r="B282" i="59"/>
  <c r="M282" i="59" s="1"/>
  <c r="B283" i="59"/>
  <c r="M283" i="59" s="1"/>
  <c r="B284" i="59"/>
  <c r="M284" i="59" s="1"/>
  <c r="B285" i="59"/>
  <c r="M285" i="59" s="1"/>
  <c r="B286" i="59"/>
  <c r="M286" i="59" s="1"/>
  <c r="B287" i="59"/>
  <c r="M287" i="59" s="1"/>
  <c r="B288" i="59"/>
  <c r="M288" i="59" s="1"/>
  <c r="B289" i="59"/>
  <c r="M289" i="59" s="1"/>
  <c r="B290" i="59"/>
  <c r="M290" i="59" s="1"/>
  <c r="B291" i="59"/>
  <c r="M291" i="59" s="1"/>
  <c r="B292" i="59"/>
  <c r="M292" i="59" s="1"/>
  <c r="B293" i="59"/>
  <c r="M293" i="59" s="1"/>
  <c r="B294" i="59"/>
  <c r="M294" i="59" s="1"/>
  <c r="B295" i="59"/>
  <c r="M295" i="59" s="1"/>
  <c r="B296" i="59"/>
  <c r="M296" i="59" s="1"/>
  <c r="B297" i="59"/>
  <c r="M297" i="59" s="1"/>
  <c r="B298" i="59"/>
  <c r="M298" i="59" s="1"/>
  <c r="B299" i="59"/>
  <c r="M299" i="59" s="1"/>
  <c r="B300" i="59"/>
  <c r="M300" i="59" s="1"/>
  <c r="B301" i="59"/>
  <c r="M301" i="59" s="1"/>
  <c r="B302" i="59"/>
  <c r="M302" i="59" s="1"/>
  <c r="B303" i="59"/>
  <c r="M303" i="59" s="1"/>
  <c r="B304" i="59"/>
  <c r="M304" i="59" s="1"/>
  <c r="B305" i="59"/>
  <c r="M305" i="59" s="1"/>
  <c r="B306" i="59"/>
  <c r="M306" i="59" s="1"/>
  <c r="B307" i="59"/>
  <c r="M307" i="59" s="1"/>
  <c r="B308" i="59"/>
  <c r="M308" i="59" s="1"/>
  <c r="B309" i="59"/>
  <c r="M309" i="59" s="1"/>
  <c r="B310" i="59"/>
  <c r="M310" i="59" s="1"/>
  <c r="B311" i="59"/>
  <c r="M311" i="59" s="1"/>
  <c r="B312" i="59"/>
  <c r="M312" i="59" s="1"/>
  <c r="B313" i="59"/>
  <c r="M313" i="59" s="1"/>
  <c r="B314" i="59"/>
  <c r="M314" i="59" s="1"/>
  <c r="B315" i="59"/>
  <c r="M315" i="59" s="1"/>
  <c r="B316" i="59"/>
  <c r="M316" i="59" s="1"/>
  <c r="B317" i="59"/>
  <c r="M317" i="59" s="1"/>
  <c r="B318" i="59"/>
  <c r="M318" i="59" s="1"/>
  <c r="B319" i="59"/>
  <c r="M319" i="59" s="1"/>
  <c r="B320" i="59"/>
  <c r="M320" i="59" s="1"/>
  <c r="B321" i="59"/>
  <c r="M321" i="59" s="1"/>
  <c r="B223" i="55"/>
  <c r="M223" i="55" s="1"/>
  <c r="B224" i="55"/>
  <c r="M224" i="55" s="1"/>
  <c r="B225" i="55"/>
  <c r="M225" i="55" s="1"/>
  <c r="B226" i="55"/>
  <c r="M226" i="55" s="1"/>
  <c r="B227" i="55"/>
  <c r="M227" i="55" s="1"/>
  <c r="B228" i="55"/>
  <c r="M228" i="55" s="1"/>
  <c r="B229" i="55"/>
  <c r="M229" i="55" s="1"/>
  <c r="B230" i="55"/>
  <c r="M230" i="55" s="1"/>
  <c r="B231" i="55"/>
  <c r="M231" i="55" s="1"/>
  <c r="B232" i="55"/>
  <c r="M232" i="55" s="1"/>
  <c r="B233" i="55"/>
  <c r="M233" i="55" s="1"/>
  <c r="B234" i="55"/>
  <c r="M234" i="55" s="1"/>
  <c r="B235" i="55"/>
  <c r="M235" i="55" s="1"/>
  <c r="B236" i="55"/>
  <c r="M236" i="55" s="1"/>
  <c r="B237" i="55"/>
  <c r="M237" i="55" s="1"/>
  <c r="B238" i="55"/>
  <c r="M238" i="55" s="1"/>
  <c r="B239" i="55"/>
  <c r="M239" i="55" s="1"/>
  <c r="B240" i="55"/>
  <c r="M240" i="55" s="1"/>
  <c r="B241" i="55"/>
  <c r="M241" i="55" s="1"/>
  <c r="B242" i="55"/>
  <c r="M242" i="55" s="1"/>
  <c r="B243" i="55"/>
  <c r="M243" i="55" s="1"/>
  <c r="B244" i="55"/>
  <c r="M244" i="55" s="1"/>
  <c r="B245" i="55"/>
  <c r="M245" i="55" s="1"/>
  <c r="B246" i="55"/>
  <c r="M246" i="55" s="1"/>
  <c r="B247" i="55"/>
  <c r="M247" i="55" s="1"/>
  <c r="B248" i="55"/>
  <c r="M248" i="55" s="1"/>
  <c r="B249" i="55"/>
  <c r="M249" i="55" s="1"/>
  <c r="B250" i="55"/>
  <c r="M250" i="55" s="1"/>
  <c r="B251" i="55"/>
  <c r="M251" i="55" s="1"/>
  <c r="B252" i="55"/>
  <c r="M252" i="55" s="1"/>
  <c r="B253" i="55"/>
  <c r="M253" i="55" s="1"/>
  <c r="B254" i="55"/>
  <c r="M254" i="55" s="1"/>
  <c r="B255" i="55"/>
  <c r="M255" i="55" s="1"/>
  <c r="B256" i="55"/>
  <c r="M256" i="55" s="1"/>
  <c r="B257" i="55"/>
  <c r="M257" i="55" s="1"/>
  <c r="B258" i="55"/>
  <c r="M258" i="55" s="1"/>
  <c r="B259" i="55"/>
  <c r="M259" i="55" s="1"/>
  <c r="B260" i="55"/>
  <c r="M260" i="55" s="1"/>
  <c r="B261" i="55"/>
  <c r="M261" i="55" s="1"/>
  <c r="B262" i="55"/>
  <c r="M262" i="55" s="1"/>
  <c r="B263" i="55"/>
  <c r="M263" i="55" s="1"/>
  <c r="B264" i="55"/>
  <c r="M264" i="55" s="1"/>
  <c r="B265" i="55"/>
  <c r="M265" i="55" s="1"/>
  <c r="B266" i="55"/>
  <c r="M266" i="55" s="1"/>
  <c r="B267" i="55"/>
  <c r="M267" i="55" s="1"/>
  <c r="B268" i="55"/>
  <c r="M268" i="55" s="1"/>
  <c r="B269" i="55"/>
  <c r="M269" i="55" s="1"/>
  <c r="B270" i="55"/>
  <c r="M270" i="55" s="1"/>
  <c r="B271" i="55"/>
  <c r="M271" i="55" s="1"/>
  <c r="B272" i="55"/>
  <c r="M272" i="55" s="1"/>
  <c r="B273" i="55"/>
  <c r="M273" i="55" s="1"/>
  <c r="B274" i="55"/>
  <c r="M274" i="55" s="1"/>
  <c r="B275" i="55"/>
  <c r="M275" i="55" s="1"/>
  <c r="B276" i="55"/>
  <c r="M276" i="55" s="1"/>
  <c r="B277" i="55"/>
  <c r="M277" i="55" s="1"/>
  <c r="B278" i="55"/>
  <c r="M278" i="55" s="1"/>
  <c r="B279" i="55"/>
  <c r="M279" i="55" s="1"/>
  <c r="B280" i="55"/>
  <c r="M280" i="55" s="1"/>
  <c r="B281" i="55"/>
  <c r="M281" i="55" s="1"/>
  <c r="B282" i="55"/>
  <c r="M282" i="55" s="1"/>
  <c r="B283" i="55"/>
  <c r="M283" i="55" s="1"/>
  <c r="B284" i="55"/>
  <c r="M284" i="55" s="1"/>
  <c r="B285" i="55"/>
  <c r="M285" i="55" s="1"/>
  <c r="B286" i="55"/>
  <c r="M286" i="55" s="1"/>
  <c r="B287" i="55"/>
  <c r="M287" i="55" s="1"/>
  <c r="B288" i="55"/>
  <c r="M288" i="55" s="1"/>
  <c r="B289" i="55"/>
  <c r="M289" i="55" s="1"/>
  <c r="B290" i="55"/>
  <c r="M290" i="55" s="1"/>
  <c r="B291" i="55"/>
  <c r="M291" i="55" s="1"/>
  <c r="B292" i="55"/>
  <c r="M292" i="55" s="1"/>
  <c r="B293" i="55"/>
  <c r="M293" i="55" s="1"/>
  <c r="B294" i="55"/>
  <c r="M294" i="55" s="1"/>
  <c r="B295" i="55"/>
  <c r="M295" i="55" s="1"/>
  <c r="B296" i="55"/>
  <c r="M296" i="55" s="1"/>
  <c r="B297" i="55"/>
  <c r="M297" i="55" s="1"/>
  <c r="B298" i="55"/>
  <c r="M298" i="55" s="1"/>
  <c r="B299" i="55"/>
  <c r="M299" i="55" s="1"/>
  <c r="B300" i="55"/>
  <c r="M300" i="55" s="1"/>
  <c r="B301" i="55"/>
  <c r="M301" i="55" s="1"/>
  <c r="B302" i="55"/>
  <c r="M302" i="55" s="1"/>
  <c r="B303" i="55"/>
  <c r="M303" i="55" s="1"/>
  <c r="B304" i="55"/>
  <c r="M304" i="55" s="1"/>
  <c r="B305" i="55"/>
  <c r="M305" i="55" s="1"/>
  <c r="B306" i="55"/>
  <c r="M306" i="55" s="1"/>
  <c r="B307" i="55"/>
  <c r="M307" i="55" s="1"/>
  <c r="B308" i="55"/>
  <c r="M308" i="55" s="1"/>
  <c r="B309" i="55"/>
  <c r="M309" i="55" s="1"/>
  <c r="B310" i="55"/>
  <c r="M310" i="55" s="1"/>
  <c r="B311" i="55"/>
  <c r="M311" i="55" s="1"/>
  <c r="B312" i="55"/>
  <c r="M312" i="55" s="1"/>
  <c r="B313" i="55"/>
  <c r="M313" i="55" s="1"/>
  <c r="B314" i="55"/>
  <c r="M314" i="55" s="1"/>
  <c r="B315" i="55"/>
  <c r="M315" i="55" s="1"/>
  <c r="B316" i="55"/>
  <c r="M316" i="55" s="1"/>
  <c r="B317" i="55"/>
  <c r="M317" i="55" s="1"/>
  <c r="B318" i="55"/>
  <c r="M318" i="55" s="1"/>
  <c r="B319" i="55"/>
  <c r="M319" i="55" s="1"/>
  <c r="B320" i="55"/>
  <c r="M320" i="55" s="1"/>
  <c r="B321" i="55"/>
  <c r="M321" i="55" s="1"/>
  <c r="B19" i="55"/>
  <c r="M19" i="55" s="1"/>
  <c r="B20" i="55"/>
  <c r="M20" i="55" s="1"/>
  <c r="B28" i="55"/>
  <c r="M28" i="55" s="1"/>
  <c r="B58" i="55"/>
  <c r="M58" i="55" s="1"/>
  <c r="B59" i="55"/>
  <c r="M59" i="55" s="1"/>
  <c r="B60" i="55"/>
  <c r="M60" i="55" s="1"/>
  <c r="B61" i="55"/>
  <c r="M61" i="55" s="1"/>
  <c r="B62" i="55"/>
  <c r="M62" i="55" s="1"/>
  <c r="B63" i="55"/>
  <c r="M63" i="55" s="1"/>
  <c r="B64" i="55"/>
  <c r="M64" i="55" s="1"/>
  <c r="B65" i="55"/>
  <c r="M65" i="55" s="1"/>
  <c r="B66" i="55"/>
  <c r="M66" i="55" s="1"/>
  <c r="B67" i="55"/>
  <c r="M67" i="55" s="1"/>
  <c r="B68" i="55"/>
  <c r="M68" i="55" s="1"/>
  <c r="B69" i="55"/>
  <c r="M69" i="55" s="1"/>
  <c r="B70" i="55"/>
  <c r="M70" i="55" s="1"/>
  <c r="B71" i="55"/>
  <c r="M71" i="55" s="1"/>
  <c r="B72" i="55"/>
  <c r="M72" i="55" s="1"/>
  <c r="B73" i="55"/>
  <c r="M73" i="55" s="1"/>
  <c r="B74" i="55"/>
  <c r="M74" i="55" s="1"/>
  <c r="B75" i="55"/>
  <c r="M75" i="55" s="1"/>
  <c r="B76" i="55"/>
  <c r="M76" i="55" s="1"/>
  <c r="B77" i="55"/>
  <c r="M77" i="55" s="1"/>
  <c r="B78" i="55"/>
  <c r="M78" i="55" s="1"/>
  <c r="B79" i="55"/>
  <c r="M79" i="55" s="1"/>
  <c r="B80" i="55"/>
  <c r="M80" i="55" s="1"/>
  <c r="B81" i="55"/>
  <c r="M81" i="55" s="1"/>
  <c r="B82" i="55"/>
  <c r="M82" i="55" s="1"/>
  <c r="B83" i="55"/>
  <c r="M83" i="55" s="1"/>
  <c r="B84" i="55"/>
  <c r="M84" i="55" s="1"/>
  <c r="B85" i="55"/>
  <c r="M85" i="55" s="1"/>
  <c r="B86" i="55"/>
  <c r="M86" i="55" s="1"/>
  <c r="B87" i="55"/>
  <c r="M87" i="55" s="1"/>
  <c r="B88" i="55"/>
  <c r="M88" i="55" s="1"/>
  <c r="B89" i="55"/>
  <c r="M89" i="55" s="1"/>
  <c r="B90" i="55"/>
  <c r="M90" i="55" s="1"/>
  <c r="B91" i="55"/>
  <c r="M91" i="55" s="1"/>
  <c r="B92" i="55"/>
  <c r="M92" i="55" s="1"/>
  <c r="B93" i="55"/>
  <c r="M93" i="55" s="1"/>
  <c r="B94" i="55"/>
  <c r="M94" i="55" s="1"/>
  <c r="B95" i="55"/>
  <c r="M95" i="55" s="1"/>
  <c r="B96" i="55"/>
  <c r="M96" i="55" s="1"/>
  <c r="B97" i="55"/>
  <c r="M97" i="55" s="1"/>
  <c r="B98" i="55"/>
  <c r="M98" i="55" s="1"/>
  <c r="B99" i="55"/>
  <c r="M99" i="55" s="1"/>
  <c r="B100" i="55"/>
  <c r="M100" i="55" s="1"/>
  <c r="B101" i="55"/>
  <c r="M101" i="55" s="1"/>
  <c r="B102" i="55"/>
  <c r="M102" i="55" s="1"/>
  <c r="B103" i="55"/>
  <c r="M103" i="55" s="1"/>
  <c r="B104" i="55"/>
  <c r="M104" i="55" s="1"/>
  <c r="B105" i="55"/>
  <c r="M105" i="55" s="1"/>
  <c r="B106" i="55"/>
  <c r="M106" i="55" s="1"/>
  <c r="B107" i="55"/>
  <c r="M107" i="55" s="1"/>
  <c r="B108" i="55"/>
  <c r="M108" i="55" s="1"/>
  <c r="B109" i="55"/>
  <c r="M109" i="55" s="1"/>
  <c r="B110" i="55"/>
  <c r="M110" i="55" s="1"/>
  <c r="B111" i="55"/>
  <c r="M111" i="55" s="1"/>
  <c r="B112" i="55"/>
  <c r="M112" i="55" s="1"/>
  <c r="B113" i="55"/>
  <c r="M113" i="55" s="1"/>
  <c r="B114" i="55"/>
  <c r="M114" i="55" s="1"/>
  <c r="B115" i="55"/>
  <c r="M115" i="55" s="1"/>
  <c r="B116" i="55"/>
  <c r="M116" i="55" s="1"/>
  <c r="B117" i="55"/>
  <c r="M117" i="55" s="1"/>
  <c r="B118" i="55"/>
  <c r="M118" i="55" s="1"/>
  <c r="B119" i="55"/>
  <c r="M119" i="55" s="1"/>
  <c r="B120" i="55"/>
  <c r="M120" i="55" s="1"/>
  <c r="B121" i="55"/>
  <c r="M121" i="55" s="1"/>
  <c r="B122" i="55"/>
  <c r="M122" i="55" s="1"/>
  <c r="B123" i="55"/>
  <c r="M123" i="55" s="1"/>
  <c r="B124" i="55"/>
  <c r="M124" i="55" s="1"/>
  <c r="B125" i="55"/>
  <c r="M125" i="55" s="1"/>
  <c r="B126" i="55"/>
  <c r="M126" i="55" s="1"/>
  <c r="B127" i="55"/>
  <c r="M127" i="55" s="1"/>
  <c r="B128" i="55"/>
  <c r="M128" i="55" s="1"/>
  <c r="B129" i="55"/>
  <c r="M129" i="55" s="1"/>
  <c r="B130" i="55"/>
  <c r="M130" i="55" s="1"/>
  <c r="B131" i="55"/>
  <c r="M131" i="55" s="1"/>
  <c r="B132" i="55"/>
  <c r="M132" i="55" s="1"/>
  <c r="B133" i="55"/>
  <c r="M133" i="55" s="1"/>
  <c r="B134" i="55"/>
  <c r="M134" i="55" s="1"/>
  <c r="B135" i="55"/>
  <c r="M135" i="55" s="1"/>
  <c r="B136" i="55"/>
  <c r="M136" i="55" s="1"/>
  <c r="B137" i="55"/>
  <c r="M137" i="55" s="1"/>
  <c r="B138" i="55"/>
  <c r="M138" i="55" s="1"/>
  <c r="B139" i="55"/>
  <c r="M139" i="55" s="1"/>
  <c r="B140" i="55"/>
  <c r="M140" i="55" s="1"/>
  <c r="B141" i="55"/>
  <c r="M141" i="55" s="1"/>
  <c r="B142" i="55"/>
  <c r="M142" i="55" s="1"/>
  <c r="B143" i="55"/>
  <c r="M143" i="55" s="1"/>
  <c r="B144" i="55"/>
  <c r="M144" i="55" s="1"/>
  <c r="B145" i="55"/>
  <c r="M145" i="55" s="1"/>
  <c r="B146" i="55"/>
  <c r="M146" i="55" s="1"/>
  <c r="B147" i="55"/>
  <c r="M147" i="55" s="1"/>
  <c r="B148" i="55"/>
  <c r="M148" i="55" s="1"/>
  <c r="B149" i="55"/>
  <c r="M149" i="55" s="1"/>
  <c r="B150" i="55"/>
  <c r="M150" i="55" s="1"/>
  <c r="B151" i="55"/>
  <c r="M151" i="55" s="1"/>
  <c r="B152" i="55"/>
  <c r="M152" i="55" s="1"/>
  <c r="B153" i="55"/>
  <c r="M153" i="55" s="1"/>
  <c r="B154" i="55"/>
  <c r="M154" i="55" s="1"/>
  <c r="B155" i="55"/>
  <c r="M155" i="55" s="1"/>
  <c r="B156" i="55"/>
  <c r="M156" i="55" s="1"/>
  <c r="B157" i="55"/>
  <c r="M157" i="55" s="1"/>
  <c r="B158" i="55"/>
  <c r="M158" i="55" s="1"/>
  <c r="B159" i="55"/>
  <c r="M159" i="55" s="1"/>
  <c r="B160" i="55"/>
  <c r="M160" i="55" s="1"/>
  <c r="B161" i="55"/>
  <c r="M161" i="55" s="1"/>
  <c r="B162" i="55"/>
  <c r="M162" i="55" s="1"/>
  <c r="B163" i="55"/>
  <c r="M163" i="55" s="1"/>
  <c r="B164" i="55"/>
  <c r="M164" i="55" s="1"/>
  <c r="B165" i="55"/>
  <c r="M165" i="55" s="1"/>
  <c r="B166" i="55"/>
  <c r="M166" i="55" s="1"/>
  <c r="B167" i="55"/>
  <c r="M167" i="55" s="1"/>
  <c r="B168" i="55"/>
  <c r="M168" i="55" s="1"/>
  <c r="B169" i="55"/>
  <c r="M169" i="55" s="1"/>
  <c r="B170" i="55"/>
  <c r="M170" i="55" s="1"/>
  <c r="B171" i="55"/>
  <c r="M171" i="55" s="1"/>
  <c r="B172" i="55"/>
  <c r="M172" i="55" s="1"/>
  <c r="B173" i="55"/>
  <c r="M173" i="55" s="1"/>
  <c r="B174" i="55"/>
  <c r="M174" i="55" s="1"/>
  <c r="B175" i="55"/>
  <c r="M175" i="55" s="1"/>
  <c r="B176" i="55"/>
  <c r="M176" i="55" s="1"/>
  <c r="B177" i="55"/>
  <c r="M177" i="55" s="1"/>
  <c r="B178" i="55"/>
  <c r="M178" i="55" s="1"/>
  <c r="B179" i="55"/>
  <c r="M179" i="55" s="1"/>
  <c r="B180" i="55"/>
  <c r="M180" i="55" s="1"/>
  <c r="B181" i="55"/>
  <c r="M181" i="55" s="1"/>
  <c r="B182" i="55"/>
  <c r="M182" i="55" s="1"/>
  <c r="B183" i="55"/>
  <c r="M183" i="55" s="1"/>
  <c r="B184" i="55"/>
  <c r="M184" i="55" s="1"/>
  <c r="B185" i="55"/>
  <c r="M185" i="55" s="1"/>
  <c r="B186" i="55"/>
  <c r="M186" i="55" s="1"/>
  <c r="B187" i="55"/>
  <c r="M187" i="55" s="1"/>
  <c r="B188" i="55"/>
  <c r="M188" i="55" s="1"/>
  <c r="B189" i="55"/>
  <c r="M189" i="55" s="1"/>
  <c r="B190" i="55"/>
  <c r="M190" i="55" s="1"/>
  <c r="B191" i="55"/>
  <c r="M191" i="55" s="1"/>
  <c r="B192" i="55"/>
  <c r="M192" i="55" s="1"/>
  <c r="B193" i="55"/>
  <c r="M193" i="55" s="1"/>
  <c r="B194" i="55"/>
  <c r="M194" i="55" s="1"/>
  <c r="B195" i="55"/>
  <c r="M195" i="55" s="1"/>
  <c r="B196" i="55"/>
  <c r="M196" i="55" s="1"/>
  <c r="B197" i="55"/>
  <c r="M197" i="55" s="1"/>
  <c r="B198" i="55"/>
  <c r="M198" i="55" s="1"/>
  <c r="B199" i="55"/>
  <c r="M199" i="55" s="1"/>
  <c r="B200" i="55"/>
  <c r="M200" i="55" s="1"/>
  <c r="B201" i="55"/>
  <c r="M201" i="55" s="1"/>
  <c r="B202" i="55"/>
  <c r="M202" i="55" s="1"/>
  <c r="B203" i="55"/>
  <c r="M203" i="55" s="1"/>
  <c r="B204" i="55"/>
  <c r="M204" i="55" s="1"/>
  <c r="B205" i="55"/>
  <c r="M205" i="55" s="1"/>
  <c r="B206" i="55"/>
  <c r="M206" i="55" s="1"/>
  <c r="B207" i="55"/>
  <c r="M207" i="55" s="1"/>
  <c r="B208" i="55"/>
  <c r="M208" i="55" s="1"/>
  <c r="B209" i="55"/>
  <c r="M209" i="55" s="1"/>
  <c r="B210" i="55"/>
  <c r="M210" i="55" s="1"/>
  <c r="B211" i="55"/>
  <c r="M211" i="55" s="1"/>
  <c r="B212" i="55"/>
  <c r="M212" i="55" s="1"/>
  <c r="B213" i="55"/>
  <c r="M213" i="55" s="1"/>
  <c r="B214" i="55"/>
  <c r="M214" i="55" s="1"/>
  <c r="B215" i="55"/>
  <c r="M215" i="55" s="1"/>
  <c r="B216" i="55"/>
  <c r="M216" i="55" s="1"/>
  <c r="B217" i="55"/>
  <c r="M217" i="55" s="1"/>
  <c r="K359" i="60" l="1"/>
  <c r="E222" i="60"/>
  <c r="F222" i="60"/>
  <c r="G222" i="60"/>
  <c r="E232" i="60"/>
  <c r="F232" i="60"/>
  <c r="G232" i="60"/>
  <c r="E242" i="60"/>
  <c r="F242" i="60"/>
  <c r="G242" i="60"/>
  <c r="E252" i="60"/>
  <c r="F252" i="60"/>
  <c r="G252" i="60"/>
  <c r="E262" i="60"/>
  <c r="F262" i="60"/>
  <c r="G262" i="60"/>
  <c r="E272" i="60"/>
  <c r="F272" i="60"/>
  <c r="G272" i="60"/>
  <c r="E282" i="60"/>
  <c r="F282" i="60"/>
  <c r="G282" i="60"/>
  <c r="E292" i="60"/>
  <c r="F292" i="60"/>
  <c r="G292" i="60"/>
  <c r="E302" i="60"/>
  <c r="F302" i="60"/>
  <c r="G302" i="60"/>
  <c r="E312" i="60"/>
  <c r="F312" i="60"/>
  <c r="G312" i="60"/>
  <c r="E148" i="60"/>
  <c r="F148" i="60"/>
  <c r="G148" i="60"/>
  <c r="E158" i="60"/>
  <c r="F158" i="60"/>
  <c r="G158" i="60"/>
  <c r="E168" i="60"/>
  <c r="F168" i="60"/>
  <c r="G168" i="60"/>
  <c r="E178" i="60"/>
  <c r="F178" i="60"/>
  <c r="G178" i="60"/>
  <c r="E188" i="60"/>
  <c r="F188" i="60"/>
  <c r="G188" i="60"/>
  <c r="E198" i="60"/>
  <c r="F198" i="60"/>
  <c r="G198" i="60"/>
  <c r="E208" i="60"/>
  <c r="F208" i="60"/>
  <c r="G208" i="60"/>
  <c r="E138" i="60"/>
  <c r="F138" i="60"/>
  <c r="G138" i="60"/>
  <c r="E128" i="60"/>
  <c r="F128" i="60"/>
  <c r="G128" i="60"/>
  <c r="E118" i="60"/>
  <c r="F118" i="60"/>
  <c r="G118" i="60"/>
  <c r="E108" i="60"/>
  <c r="F108" i="60"/>
  <c r="G108" i="60"/>
  <c r="E98" i="60"/>
  <c r="F98" i="60"/>
  <c r="G98" i="60"/>
  <c r="E88" i="60"/>
  <c r="F88" i="60"/>
  <c r="G88" i="60"/>
  <c r="E78" i="60"/>
  <c r="F78" i="60"/>
  <c r="G78" i="60"/>
  <c r="E68" i="60"/>
  <c r="F68" i="60"/>
  <c r="G68" i="60"/>
  <c r="E58" i="60"/>
  <c r="F58" i="60"/>
  <c r="G58" i="60"/>
  <c r="E48" i="60"/>
  <c r="F48" i="60"/>
  <c r="G48" i="60"/>
  <c r="E38" i="60"/>
  <c r="F38" i="60"/>
  <c r="G38" i="60"/>
  <c r="E28" i="60"/>
  <c r="F28" i="60"/>
  <c r="G28" i="60"/>
  <c r="E18" i="60"/>
  <c r="F18" i="60"/>
  <c r="G18" i="60"/>
  <c r="D312" i="60"/>
  <c r="D302" i="60"/>
  <c r="D292" i="60"/>
  <c r="D282" i="60"/>
  <c r="D272" i="60"/>
  <c r="D262" i="60"/>
  <c r="D252" i="60"/>
  <c r="D242" i="60"/>
  <c r="D232" i="60"/>
  <c r="D222" i="60"/>
  <c r="D208" i="60"/>
  <c r="D198" i="60"/>
  <c r="D188" i="60"/>
  <c r="D178" i="60"/>
  <c r="D168" i="60"/>
  <c r="D158" i="60"/>
  <c r="D148" i="60"/>
  <c r="D138" i="60"/>
  <c r="D128" i="60"/>
  <c r="D118" i="60"/>
  <c r="D108" i="60"/>
  <c r="D98" i="60"/>
  <c r="D88" i="60"/>
  <c r="D78" i="60"/>
  <c r="D68" i="60"/>
  <c r="D58" i="60"/>
  <c r="D48" i="60"/>
  <c r="D38" i="60"/>
  <c r="D28" i="60"/>
  <c r="D18" i="60"/>
  <c r="A219" i="60"/>
  <c r="M219" i="60" s="1"/>
  <c r="B222" i="60" l="1"/>
  <c r="M222" i="60" s="1"/>
  <c r="B15" i="60" l="1"/>
  <c r="A14" i="60"/>
  <c r="L359" i="60"/>
  <c r="J312" i="60"/>
  <c r="I312" i="60"/>
  <c r="J302" i="60"/>
  <c r="I302" i="60"/>
  <c r="I292" i="60"/>
  <c r="J292" i="60"/>
  <c r="I282" i="60"/>
  <c r="H282" i="60"/>
  <c r="J282" i="60"/>
  <c r="J272" i="60"/>
  <c r="I272" i="60"/>
  <c r="J262" i="60"/>
  <c r="I262" i="60"/>
  <c r="I252" i="60"/>
  <c r="J252" i="60"/>
  <c r="J242" i="60"/>
  <c r="I242" i="60"/>
  <c r="J232" i="60"/>
  <c r="I232" i="60"/>
  <c r="J222" i="60"/>
  <c r="I222" i="60"/>
  <c r="J208" i="60"/>
  <c r="I208" i="60"/>
  <c r="I198" i="60"/>
  <c r="J198" i="60"/>
  <c r="H198" i="60"/>
  <c r="H188" i="60"/>
  <c r="J188" i="60"/>
  <c r="I188" i="60"/>
  <c r="J178" i="60"/>
  <c r="I178" i="60"/>
  <c r="J168" i="60"/>
  <c r="I168" i="60"/>
  <c r="I158" i="60"/>
  <c r="J158" i="60"/>
  <c r="H158" i="60"/>
  <c r="H148" i="60"/>
  <c r="J148" i="60"/>
  <c r="I148" i="60"/>
  <c r="J138" i="60"/>
  <c r="I138" i="60"/>
  <c r="J128" i="60"/>
  <c r="I128" i="60"/>
  <c r="H118" i="60"/>
  <c r="I118" i="60"/>
  <c r="H108" i="60"/>
  <c r="J108" i="60"/>
  <c r="I108" i="60"/>
  <c r="I98" i="60"/>
  <c r="J98" i="60"/>
  <c r="H98" i="60"/>
  <c r="J88" i="60"/>
  <c r="I88" i="60"/>
  <c r="I78" i="60"/>
  <c r="J78" i="60"/>
  <c r="H78" i="60"/>
  <c r="H68" i="60"/>
  <c r="J68" i="60"/>
  <c r="I68" i="60"/>
  <c r="J58" i="60"/>
  <c r="I58" i="60"/>
  <c r="J48" i="60"/>
  <c r="I48" i="60"/>
  <c r="I38" i="60"/>
  <c r="J38" i="60"/>
  <c r="H38" i="60"/>
  <c r="H28" i="60"/>
  <c r="J28" i="60"/>
  <c r="I28" i="60"/>
  <c r="J18" i="60"/>
  <c r="I18" i="60"/>
  <c r="B15" i="59"/>
  <c r="E312" i="59"/>
  <c r="F312" i="59"/>
  <c r="I312" i="59" s="1"/>
  <c r="G312" i="59"/>
  <c r="J312" i="59" s="1"/>
  <c r="E302" i="59"/>
  <c r="F302" i="59"/>
  <c r="I302" i="59" s="1"/>
  <c r="G302" i="59"/>
  <c r="J302" i="59" s="1"/>
  <c r="E292" i="59"/>
  <c r="F292" i="59"/>
  <c r="I292" i="59" s="1"/>
  <c r="G292" i="59"/>
  <c r="J292" i="59" s="1"/>
  <c r="E282" i="59"/>
  <c r="F282" i="59"/>
  <c r="G282" i="59"/>
  <c r="E272" i="59"/>
  <c r="F272" i="59"/>
  <c r="I272" i="59" s="1"/>
  <c r="G272" i="59"/>
  <c r="J272" i="59" s="1"/>
  <c r="E262" i="59"/>
  <c r="F262" i="59"/>
  <c r="I262" i="59" s="1"/>
  <c r="G262" i="59"/>
  <c r="J262" i="59" s="1"/>
  <c r="E252" i="59"/>
  <c r="F252" i="59"/>
  <c r="I252" i="59" s="1"/>
  <c r="G252" i="59"/>
  <c r="J252" i="59" s="1"/>
  <c r="E242" i="59"/>
  <c r="F242" i="59"/>
  <c r="I242" i="59" s="1"/>
  <c r="G242" i="59"/>
  <c r="J242" i="59" s="1"/>
  <c r="E232" i="59"/>
  <c r="F232" i="59"/>
  <c r="I232" i="59" s="1"/>
  <c r="G232" i="59"/>
  <c r="J232" i="59" s="1"/>
  <c r="E222" i="59"/>
  <c r="F222" i="59"/>
  <c r="I222" i="59" s="1"/>
  <c r="G222" i="59"/>
  <c r="J222" i="59" s="1"/>
  <c r="E208" i="59"/>
  <c r="F208" i="59"/>
  <c r="I208" i="59" s="1"/>
  <c r="G208" i="59"/>
  <c r="J208" i="59" s="1"/>
  <c r="E198" i="59"/>
  <c r="F198" i="59"/>
  <c r="I198" i="59" s="1"/>
  <c r="G198" i="59"/>
  <c r="E188" i="59"/>
  <c r="F188" i="59"/>
  <c r="I188" i="59" s="1"/>
  <c r="G188" i="59"/>
  <c r="E178" i="59"/>
  <c r="F178" i="59"/>
  <c r="I178" i="59" s="1"/>
  <c r="G178" i="59"/>
  <c r="J178" i="59" s="1"/>
  <c r="E168" i="59"/>
  <c r="F168" i="59"/>
  <c r="I168" i="59" s="1"/>
  <c r="G168" i="59"/>
  <c r="J168" i="59" s="1"/>
  <c r="E158" i="59"/>
  <c r="F158" i="59"/>
  <c r="I158" i="59" s="1"/>
  <c r="G158" i="59"/>
  <c r="J158" i="59" s="1"/>
  <c r="E148" i="59"/>
  <c r="F148" i="59"/>
  <c r="I148" i="59" s="1"/>
  <c r="G148" i="59"/>
  <c r="E138" i="59"/>
  <c r="F138" i="59"/>
  <c r="I138" i="59" s="1"/>
  <c r="G138" i="59"/>
  <c r="J138" i="59" s="1"/>
  <c r="E128" i="59"/>
  <c r="F128" i="59"/>
  <c r="I128" i="59" s="1"/>
  <c r="G128" i="59"/>
  <c r="J128" i="59" s="1"/>
  <c r="E118" i="59"/>
  <c r="F118" i="59"/>
  <c r="G118" i="59"/>
  <c r="J118" i="59" s="1"/>
  <c r="E108" i="59"/>
  <c r="F108" i="59"/>
  <c r="I108" i="59" s="1"/>
  <c r="G108" i="59"/>
  <c r="E98" i="59"/>
  <c r="F98" i="59"/>
  <c r="I98" i="59" s="1"/>
  <c r="G98" i="59"/>
  <c r="J98" i="59" s="1"/>
  <c r="E88" i="59"/>
  <c r="F88" i="59"/>
  <c r="I88" i="59" s="1"/>
  <c r="G88" i="59"/>
  <c r="J88" i="59" s="1"/>
  <c r="E78" i="59"/>
  <c r="F78" i="59"/>
  <c r="I78" i="59" s="1"/>
  <c r="G78" i="59"/>
  <c r="J78" i="59" s="1"/>
  <c r="E68" i="59"/>
  <c r="F68" i="59"/>
  <c r="I68" i="59" s="1"/>
  <c r="G68" i="59"/>
  <c r="J68" i="59" s="1"/>
  <c r="E58" i="59"/>
  <c r="F58" i="59"/>
  <c r="I58" i="59" s="1"/>
  <c r="G58" i="59"/>
  <c r="J58" i="59" s="1"/>
  <c r="E48" i="59"/>
  <c r="F48" i="59"/>
  <c r="I48" i="59" s="1"/>
  <c r="G48" i="59"/>
  <c r="J48" i="59" s="1"/>
  <c r="E38" i="59"/>
  <c r="F38" i="59"/>
  <c r="G38" i="59"/>
  <c r="J38" i="59" s="1"/>
  <c r="E28" i="59"/>
  <c r="F28" i="59"/>
  <c r="I28" i="59" s="1"/>
  <c r="G28" i="59"/>
  <c r="E18" i="59"/>
  <c r="F18" i="59"/>
  <c r="I18" i="59" s="1"/>
  <c r="G18" i="59"/>
  <c r="J18" i="59" s="1"/>
  <c r="D312" i="59"/>
  <c r="D302" i="59"/>
  <c r="D292" i="59"/>
  <c r="D282" i="59"/>
  <c r="D272" i="59"/>
  <c r="D262" i="59"/>
  <c r="D252" i="59"/>
  <c r="D242" i="59"/>
  <c r="D232" i="59"/>
  <c r="D222" i="59"/>
  <c r="D208" i="59"/>
  <c r="D198" i="59"/>
  <c r="D188" i="59"/>
  <c r="D178" i="59"/>
  <c r="D168" i="59"/>
  <c r="D158" i="59"/>
  <c r="D148" i="59"/>
  <c r="D138" i="59"/>
  <c r="D128" i="59"/>
  <c r="D118" i="59"/>
  <c r="D108" i="59"/>
  <c r="D98" i="59"/>
  <c r="D88" i="59"/>
  <c r="D78" i="59"/>
  <c r="D68" i="59"/>
  <c r="D58" i="59"/>
  <c r="D48" i="59"/>
  <c r="D38" i="59"/>
  <c r="D28" i="59"/>
  <c r="D18" i="59"/>
  <c r="A219" i="59"/>
  <c r="M219" i="59" s="1"/>
  <c r="A14" i="59"/>
  <c r="I282" i="59"/>
  <c r="J282" i="59"/>
  <c r="F18" i="55"/>
  <c r="I18" i="55" s="1"/>
  <c r="G18" i="55"/>
  <c r="B3" i="3"/>
  <c r="E3" i="3"/>
  <c r="B5" i="3"/>
  <c r="D5" i="3"/>
  <c r="F5" i="3"/>
  <c r="I5" i="55"/>
  <c r="D5" i="55"/>
  <c r="B5" i="55"/>
  <c r="I3" i="55"/>
  <c r="B3" i="55"/>
  <c r="F312" i="55"/>
  <c r="G312" i="55"/>
  <c r="F302" i="55"/>
  <c r="G302" i="55"/>
  <c r="F292" i="55"/>
  <c r="G292" i="55"/>
  <c r="F282" i="55"/>
  <c r="G282" i="55"/>
  <c r="F272" i="55"/>
  <c r="G272" i="55"/>
  <c r="F262" i="55"/>
  <c r="G262" i="55"/>
  <c r="F252" i="55"/>
  <c r="G252" i="55"/>
  <c r="F242" i="55"/>
  <c r="G242" i="55"/>
  <c r="F232" i="55"/>
  <c r="G232" i="55"/>
  <c r="F222" i="55"/>
  <c r="G222" i="55"/>
  <c r="D312" i="55"/>
  <c r="D302" i="55"/>
  <c r="D292" i="55"/>
  <c r="D282" i="55"/>
  <c r="D272" i="55"/>
  <c r="D262" i="55"/>
  <c r="D252" i="55"/>
  <c r="D242" i="55"/>
  <c r="D232" i="55"/>
  <c r="D222" i="55"/>
  <c r="F208" i="55"/>
  <c r="G208" i="55"/>
  <c r="F198" i="55"/>
  <c r="G198" i="55"/>
  <c r="F188" i="55"/>
  <c r="G188" i="55"/>
  <c r="F178" i="55"/>
  <c r="G178" i="55"/>
  <c r="F168" i="55"/>
  <c r="G168" i="55"/>
  <c r="F158" i="55"/>
  <c r="G158" i="55"/>
  <c r="F148" i="55"/>
  <c r="G148" i="55"/>
  <c r="F138" i="55"/>
  <c r="G138" i="55"/>
  <c r="F128" i="55"/>
  <c r="G128" i="55"/>
  <c r="F118" i="55"/>
  <c r="G118" i="55"/>
  <c r="F108" i="55"/>
  <c r="G108" i="55"/>
  <c r="F98" i="55"/>
  <c r="G98" i="55"/>
  <c r="F88" i="55"/>
  <c r="G88" i="55"/>
  <c r="F78" i="55"/>
  <c r="G78" i="55"/>
  <c r="F68" i="55"/>
  <c r="G68" i="55"/>
  <c r="F58" i="55"/>
  <c r="G58" i="55"/>
  <c r="F28" i="55"/>
  <c r="G28" i="55"/>
  <c r="D208" i="55"/>
  <c r="D198" i="55"/>
  <c r="D188" i="55"/>
  <c r="D178" i="55"/>
  <c r="D168" i="55"/>
  <c r="D158" i="55"/>
  <c r="D148" i="55"/>
  <c r="D138" i="55"/>
  <c r="D128" i="55"/>
  <c r="D118" i="55"/>
  <c r="D108" i="55"/>
  <c r="D98" i="55"/>
  <c r="D88" i="55"/>
  <c r="D78" i="55"/>
  <c r="D68" i="55"/>
  <c r="D58" i="55"/>
  <c r="D28" i="55"/>
  <c r="D18" i="55"/>
  <c r="K359" i="55"/>
  <c r="K48" i="60" l="1"/>
  <c r="K188" i="60"/>
  <c r="K242" i="59"/>
  <c r="K88" i="59"/>
  <c r="H198" i="59"/>
  <c r="H28" i="59"/>
  <c r="H108" i="59"/>
  <c r="H188" i="59"/>
  <c r="K262" i="59"/>
  <c r="H68" i="59"/>
  <c r="J198" i="59"/>
  <c r="K198" i="59" s="1"/>
  <c r="H242" i="59"/>
  <c r="H252" i="59"/>
  <c r="H292" i="59"/>
  <c r="H38" i="59"/>
  <c r="H118" i="59"/>
  <c r="H148" i="59"/>
  <c r="H282" i="59"/>
  <c r="K292" i="59"/>
  <c r="K168" i="59"/>
  <c r="K282" i="60"/>
  <c r="K252" i="60"/>
  <c r="K198" i="60"/>
  <c r="K148" i="60"/>
  <c r="K78" i="60"/>
  <c r="K18" i="60"/>
  <c r="I38" i="59"/>
  <c r="K38" i="59" s="1"/>
  <c r="H78" i="59"/>
  <c r="J108" i="59"/>
  <c r="K108" i="59" s="1"/>
  <c r="I118" i="59"/>
  <c r="K118" i="59" s="1"/>
  <c r="H158" i="59"/>
  <c r="J188" i="59"/>
  <c r="K188" i="59" s="1"/>
  <c r="K242" i="60"/>
  <c r="K272" i="59"/>
  <c r="K292" i="60"/>
  <c r="J28" i="59"/>
  <c r="K28" i="59" s="1"/>
  <c r="J148" i="59"/>
  <c r="K148" i="59" s="1"/>
  <c r="K232" i="59"/>
  <c r="K88" i="60"/>
  <c r="K108" i="60"/>
  <c r="K208" i="60"/>
  <c r="K222" i="60"/>
  <c r="K262" i="60"/>
  <c r="H292" i="60"/>
  <c r="K158" i="60"/>
  <c r="K98" i="60"/>
  <c r="K128" i="60"/>
  <c r="K168" i="60"/>
  <c r="H242" i="60"/>
  <c r="H252" i="60"/>
  <c r="K302" i="60"/>
  <c r="K312" i="60"/>
  <c r="K18" i="59"/>
  <c r="K38" i="60"/>
  <c r="K68" i="60"/>
  <c r="K28" i="60"/>
  <c r="K58" i="60"/>
  <c r="K138" i="60"/>
  <c r="K178" i="60"/>
  <c r="K232" i="60"/>
  <c r="K272" i="60"/>
  <c r="H18" i="60"/>
  <c r="H58" i="60"/>
  <c r="J118" i="60"/>
  <c r="K118" i="60" s="1"/>
  <c r="H138" i="60"/>
  <c r="H178" i="60"/>
  <c r="H232" i="60"/>
  <c r="H272" i="60"/>
  <c r="H312" i="60"/>
  <c r="H48" i="60"/>
  <c r="H88" i="60"/>
  <c r="H128" i="60"/>
  <c r="H168" i="60"/>
  <c r="H208" i="60"/>
  <c r="H222" i="60"/>
  <c r="H262" i="60"/>
  <c r="H302" i="60"/>
  <c r="K302" i="59"/>
  <c r="K222" i="59"/>
  <c r="K138" i="59"/>
  <c r="K58" i="59"/>
  <c r="K282" i="59"/>
  <c r="K48" i="59"/>
  <c r="K68" i="59"/>
  <c r="K98" i="59"/>
  <c r="K128" i="59"/>
  <c r="K178" i="59"/>
  <c r="K208" i="59"/>
  <c r="K78" i="59"/>
  <c r="K158" i="59"/>
  <c r="K252" i="59"/>
  <c r="K312" i="59"/>
  <c r="H18" i="59"/>
  <c r="H58" i="59"/>
  <c r="H98" i="59"/>
  <c r="H138" i="59"/>
  <c r="H178" i="59"/>
  <c r="H232" i="59"/>
  <c r="H272" i="59"/>
  <c r="H312" i="59"/>
  <c r="H48" i="59"/>
  <c r="H88" i="59"/>
  <c r="H128" i="59"/>
  <c r="H168" i="59"/>
  <c r="H208" i="59"/>
  <c r="H222" i="59"/>
  <c r="H262" i="59"/>
  <c r="H302" i="59"/>
  <c r="B222" i="55" l="1"/>
  <c r="M222" i="55" s="1"/>
  <c r="J312" i="55"/>
  <c r="I312" i="55"/>
  <c r="H312" i="55"/>
  <c r="J302" i="55"/>
  <c r="I302" i="55"/>
  <c r="H302" i="55"/>
  <c r="J292" i="55"/>
  <c r="I292" i="55"/>
  <c r="H292" i="55"/>
  <c r="J282" i="55"/>
  <c r="I282" i="55"/>
  <c r="H282" i="55"/>
  <c r="J272" i="55"/>
  <c r="I272" i="55"/>
  <c r="H272" i="55"/>
  <c r="J262" i="55"/>
  <c r="I262" i="55"/>
  <c r="H262" i="55"/>
  <c r="J252" i="55"/>
  <c r="I252" i="55"/>
  <c r="H252" i="55"/>
  <c r="J242" i="55"/>
  <c r="I242" i="55"/>
  <c r="H242" i="55"/>
  <c r="J232" i="55"/>
  <c r="I232" i="55"/>
  <c r="H232" i="55"/>
  <c r="I208" i="55"/>
  <c r="J208" i="55"/>
  <c r="H208" i="55"/>
  <c r="A219" i="55"/>
  <c r="M219" i="55" s="1"/>
  <c r="B15" i="55"/>
  <c r="J198" i="55"/>
  <c r="I198" i="55"/>
  <c r="H198" i="55"/>
  <c r="J188" i="55"/>
  <c r="I188" i="55"/>
  <c r="H188" i="55"/>
  <c r="J178" i="55"/>
  <c r="I178" i="55"/>
  <c r="H178" i="55"/>
  <c r="J168" i="55"/>
  <c r="I168" i="55"/>
  <c r="H168" i="55"/>
  <c r="J158" i="55"/>
  <c r="I158" i="55"/>
  <c r="H158" i="55"/>
  <c r="J148" i="55"/>
  <c r="I148" i="55"/>
  <c r="H148" i="55"/>
  <c r="J138" i="55"/>
  <c r="I138" i="55"/>
  <c r="H138" i="55"/>
  <c r="J128" i="55"/>
  <c r="I128" i="55"/>
  <c r="H128" i="55"/>
  <c r="J118" i="55"/>
  <c r="I118" i="55"/>
  <c r="H118" i="55"/>
  <c r="J108" i="55"/>
  <c r="I108" i="55"/>
  <c r="H108" i="55"/>
  <c r="J98" i="55"/>
  <c r="I98" i="55"/>
  <c r="H98" i="55"/>
  <c r="J88" i="55"/>
  <c r="I88" i="55"/>
  <c r="H88" i="55"/>
  <c r="J78" i="55"/>
  <c r="I78" i="55"/>
  <c r="H78" i="55"/>
  <c r="J68" i="55"/>
  <c r="I68" i="55"/>
  <c r="H68" i="55"/>
  <c r="J58" i="55"/>
  <c r="I58" i="55"/>
  <c r="H58" i="55"/>
  <c r="J28" i="55"/>
  <c r="I28" i="55"/>
  <c r="H28" i="55"/>
  <c r="J18" i="55"/>
  <c r="H18" i="55"/>
  <c r="A14" i="55"/>
  <c r="H222" i="55"/>
  <c r="I222" i="55"/>
  <c r="J222" i="55"/>
  <c r="L359" i="55"/>
  <c r="K178" i="55" l="1"/>
  <c r="K18" i="55"/>
  <c r="K208" i="55"/>
  <c r="K232" i="55"/>
  <c r="K242" i="55"/>
  <c r="K252" i="55"/>
  <c r="K262" i="55"/>
  <c r="K272" i="55"/>
  <c r="K282" i="55"/>
  <c r="K292" i="55"/>
  <c r="K302" i="55"/>
  <c r="K312" i="55"/>
  <c r="K58" i="55"/>
  <c r="K28" i="55"/>
  <c r="K168" i="55"/>
  <c r="K222" i="55"/>
  <c r="K188" i="55"/>
  <c r="K198" i="55"/>
  <c r="K88" i="55"/>
  <c r="K98" i="55"/>
  <c r="K108" i="55"/>
  <c r="K118" i="55"/>
  <c r="K128" i="55"/>
  <c r="K138" i="55"/>
  <c r="K148" i="55"/>
  <c r="K158" i="55"/>
  <c r="K68" i="55"/>
  <c r="K78" i="55"/>
  <c r="A18" i="55" l="1"/>
  <c r="D10" i="49"/>
  <c r="A327" i="55" l="1"/>
  <c r="F5" i="54"/>
  <c r="D5" i="54"/>
  <c r="B5" i="54"/>
  <c r="F3" i="54"/>
  <c r="B3" i="54"/>
  <c r="L1504" i="53" l="1"/>
  <c r="L1494" i="53"/>
  <c r="L1484" i="53"/>
  <c r="L1474" i="53"/>
  <c r="L1464" i="53"/>
  <c r="L1454" i="53"/>
  <c r="L1444" i="53"/>
  <c r="L1434" i="53"/>
  <c r="L1424" i="53"/>
  <c r="L1414" i="53"/>
  <c r="D154" i="49" s="1"/>
  <c r="L1404" i="53"/>
  <c r="L1394" i="53"/>
  <c r="L1384" i="53"/>
  <c r="L1374" i="53"/>
  <c r="L1364" i="53"/>
  <c r="L1354" i="53"/>
  <c r="L1344" i="53"/>
  <c r="L1334" i="53"/>
  <c r="L1324" i="53"/>
  <c r="L1314" i="53"/>
  <c r="L1304" i="53"/>
  <c r="L1294" i="53"/>
  <c r="L1284" i="53"/>
  <c r="L1274" i="53"/>
  <c r="L1264" i="53"/>
  <c r="L1254" i="53"/>
  <c r="L1244" i="53"/>
  <c r="L1234" i="53"/>
  <c r="L1224" i="53"/>
  <c r="L1214" i="53"/>
  <c r="D134" i="49" s="1"/>
  <c r="L1203" i="53"/>
  <c r="L1193" i="53"/>
  <c r="L1183" i="53"/>
  <c r="L1173" i="53"/>
  <c r="L1163" i="53"/>
  <c r="L1153" i="53"/>
  <c r="L1143" i="53"/>
  <c r="L1133" i="53"/>
  <c r="L1123" i="53"/>
  <c r="L1113" i="53"/>
  <c r="D123" i="49" s="1"/>
  <c r="L1103" i="53"/>
  <c r="D122" i="49" s="1"/>
  <c r="L1093" i="53"/>
  <c r="D121" i="49" s="1"/>
  <c r="L1083" i="53"/>
  <c r="D120" i="49" s="1"/>
  <c r="L1073" i="53"/>
  <c r="D119" i="49" s="1"/>
  <c r="L1063" i="53"/>
  <c r="D118" i="49" s="1"/>
  <c r="L1053" i="53"/>
  <c r="D117" i="49" s="1"/>
  <c r="L1043" i="53"/>
  <c r="D116" i="49" s="1"/>
  <c r="L1033" i="53"/>
  <c r="D115" i="49" s="1"/>
  <c r="L1023" i="53"/>
  <c r="D114" i="49" s="1"/>
  <c r="L1013" i="53"/>
  <c r="D113" i="49" s="1"/>
  <c r="L1003" i="53"/>
  <c r="D112" i="49" s="1"/>
  <c r="L993" i="53"/>
  <c r="D111" i="49" s="1"/>
  <c r="L983" i="53"/>
  <c r="D110" i="49" s="1"/>
  <c r="L973" i="53"/>
  <c r="D109" i="49" s="1"/>
  <c r="L963" i="53"/>
  <c r="D108" i="49" s="1"/>
  <c r="L953" i="53"/>
  <c r="D107" i="49" s="1"/>
  <c r="L943" i="53"/>
  <c r="D106" i="49" s="1"/>
  <c r="L933" i="53"/>
  <c r="D105" i="49" s="1"/>
  <c r="L923" i="53"/>
  <c r="D104" i="49" s="1"/>
  <c r="L913" i="53"/>
  <c r="D103" i="49" s="1"/>
  <c r="L902" i="53"/>
  <c r="L892" i="53"/>
  <c r="L882" i="53"/>
  <c r="L872" i="53"/>
  <c r="L862" i="53"/>
  <c r="L852" i="53"/>
  <c r="L842" i="53"/>
  <c r="L832" i="53"/>
  <c r="L822" i="53"/>
  <c r="L812" i="53"/>
  <c r="D92" i="49" s="1"/>
  <c r="L802" i="53"/>
  <c r="L792" i="53"/>
  <c r="L782" i="53"/>
  <c r="L772" i="53"/>
  <c r="L762" i="53"/>
  <c r="L752" i="53"/>
  <c r="L742" i="53"/>
  <c r="L732" i="53"/>
  <c r="L722" i="53"/>
  <c r="L712" i="53"/>
  <c r="L702" i="53"/>
  <c r="L692" i="53"/>
  <c r="L682" i="53"/>
  <c r="L672" i="53"/>
  <c r="L662" i="53"/>
  <c r="L652" i="53"/>
  <c r="L642" i="53"/>
  <c r="L632" i="53"/>
  <c r="L622" i="53"/>
  <c r="B18" i="60"/>
  <c r="M18" i="60" s="1"/>
  <c r="L612" i="53"/>
  <c r="D72" i="49" s="1"/>
  <c r="L601" i="53"/>
  <c r="L591" i="53"/>
  <c r="L581" i="53"/>
  <c r="L571" i="53"/>
  <c r="L561" i="53"/>
  <c r="L551" i="53"/>
  <c r="L541" i="53"/>
  <c r="L531" i="53"/>
  <c r="L521" i="53"/>
  <c r="L511" i="53"/>
  <c r="D61" i="49" s="1"/>
  <c r="L501" i="53"/>
  <c r="L491" i="53"/>
  <c r="L481" i="53"/>
  <c r="L471" i="53"/>
  <c r="L461" i="53"/>
  <c r="L451" i="53"/>
  <c r="L441" i="53"/>
  <c r="L431" i="53"/>
  <c r="L421" i="53"/>
  <c r="L411" i="53"/>
  <c r="L401" i="53"/>
  <c r="L391" i="53"/>
  <c r="L381" i="53"/>
  <c r="L371" i="53"/>
  <c r="L361" i="53"/>
  <c r="L351" i="53"/>
  <c r="L341" i="53"/>
  <c r="L331" i="53"/>
  <c r="L321" i="53"/>
  <c r="L311" i="53"/>
  <c r="D41" i="49" s="1"/>
  <c r="L200" i="53"/>
  <c r="A208" i="55" s="1"/>
  <c r="L190" i="53"/>
  <c r="A198" i="55" s="1"/>
  <c r="L180" i="53"/>
  <c r="A188" i="55" s="1"/>
  <c r="L170" i="53"/>
  <c r="A178" i="55" s="1"/>
  <c r="L160" i="53"/>
  <c r="A168" i="55" s="1"/>
  <c r="L150" i="53"/>
  <c r="A158" i="55" s="1"/>
  <c r="L140" i="53"/>
  <c r="A148" i="55" s="1"/>
  <c r="L130" i="53"/>
  <c r="A138" i="55" s="1"/>
  <c r="L120" i="53"/>
  <c r="A128" i="55" s="1"/>
  <c r="L110" i="53"/>
  <c r="A118" i="55" s="1"/>
  <c r="L100" i="53"/>
  <c r="A108" i="55" s="1"/>
  <c r="L90" i="53"/>
  <c r="A98" i="55" s="1"/>
  <c r="L80" i="53"/>
  <c r="A88" i="55" s="1"/>
  <c r="L70" i="53"/>
  <c r="A78" i="55" s="1"/>
  <c r="L60" i="53"/>
  <c r="A68" i="55" s="1"/>
  <c r="L50" i="53"/>
  <c r="L40" i="53"/>
  <c r="A48" i="55" s="1"/>
  <c r="L30" i="53"/>
  <c r="A38" i="55" s="1"/>
  <c r="L20" i="53"/>
  <c r="A28" i="55" s="1"/>
  <c r="D124" i="49" l="1"/>
  <c r="D128" i="49"/>
  <c r="D132" i="49"/>
  <c r="D136" i="49"/>
  <c r="D140" i="49"/>
  <c r="D144" i="49"/>
  <c r="D148" i="49"/>
  <c r="D152" i="49"/>
  <c r="D156" i="49"/>
  <c r="D160" i="49"/>
  <c r="D125" i="49"/>
  <c r="D129" i="49"/>
  <c r="D137" i="49"/>
  <c r="D141" i="49"/>
  <c r="D145" i="49"/>
  <c r="D149" i="49"/>
  <c r="D153" i="49"/>
  <c r="D157" i="49"/>
  <c r="D161" i="49"/>
  <c r="D126" i="49"/>
  <c r="D130" i="49"/>
  <c r="D138" i="49"/>
  <c r="D142" i="49"/>
  <c r="D146" i="49"/>
  <c r="D150" i="49"/>
  <c r="D158" i="49"/>
  <c r="D162" i="49"/>
  <c r="D127" i="49"/>
  <c r="D131" i="49"/>
  <c r="D135" i="49"/>
  <c r="D139" i="49"/>
  <c r="D143" i="49"/>
  <c r="D147" i="49"/>
  <c r="D151" i="49"/>
  <c r="D155" i="49"/>
  <c r="D159" i="49"/>
  <c r="D163" i="49"/>
  <c r="D70" i="49"/>
  <c r="A312" i="59"/>
  <c r="D51" i="49"/>
  <c r="A118" i="59"/>
  <c r="D75" i="49"/>
  <c r="A48" i="60"/>
  <c r="D83" i="49"/>
  <c r="A128" i="60"/>
  <c r="D99" i="49"/>
  <c r="A292" i="60"/>
  <c r="D44" i="49"/>
  <c r="A48" i="59"/>
  <c r="D52" i="49"/>
  <c r="A128" i="59"/>
  <c r="D60" i="49"/>
  <c r="A208" i="59"/>
  <c r="D68" i="49"/>
  <c r="A292" i="59"/>
  <c r="D76" i="49"/>
  <c r="A58" i="60"/>
  <c r="D84" i="49"/>
  <c r="A138" i="60"/>
  <c r="D100" i="49"/>
  <c r="A302" i="60"/>
  <c r="D78" i="49"/>
  <c r="A78" i="60"/>
  <c r="D94" i="49"/>
  <c r="A242" i="60"/>
  <c r="D43" i="49"/>
  <c r="A38" i="59"/>
  <c r="D59" i="49"/>
  <c r="A198" i="59"/>
  <c r="D45" i="49"/>
  <c r="A58" i="59"/>
  <c r="D53" i="49"/>
  <c r="A138" i="59"/>
  <c r="D69" i="49"/>
  <c r="A302" i="59"/>
  <c r="D77" i="49"/>
  <c r="A68" i="60"/>
  <c r="D85" i="49"/>
  <c r="A148" i="60"/>
  <c r="D93" i="49"/>
  <c r="A232" i="60"/>
  <c r="D101" i="49"/>
  <c r="A312" i="60"/>
  <c r="D62" i="49"/>
  <c r="A232" i="59"/>
  <c r="D47" i="49"/>
  <c r="A78" i="59"/>
  <c r="D55" i="49"/>
  <c r="A158" i="59"/>
  <c r="D63" i="49"/>
  <c r="A242" i="59"/>
  <c r="D79" i="49"/>
  <c r="A88" i="60"/>
  <c r="D87" i="49"/>
  <c r="A168" i="60"/>
  <c r="D95" i="49"/>
  <c r="A252" i="60"/>
  <c r="D54" i="49"/>
  <c r="A148" i="59"/>
  <c r="D56" i="49"/>
  <c r="A168" i="59"/>
  <c r="D88" i="49"/>
  <c r="A178" i="60"/>
  <c r="D49" i="49"/>
  <c r="A98" i="59"/>
  <c r="D57" i="49"/>
  <c r="A178" i="59"/>
  <c r="D65" i="49"/>
  <c r="A262" i="59"/>
  <c r="D73" i="49"/>
  <c r="A28" i="60"/>
  <c r="D81" i="49"/>
  <c r="A108" i="60"/>
  <c r="D89" i="49"/>
  <c r="A188" i="60"/>
  <c r="D97" i="49"/>
  <c r="A272" i="60"/>
  <c r="D86" i="49"/>
  <c r="A158" i="60"/>
  <c r="D48" i="49"/>
  <c r="A88" i="59"/>
  <c r="D64" i="49"/>
  <c r="A252" i="59"/>
  <c r="D80" i="49"/>
  <c r="A98" i="60"/>
  <c r="D96" i="49"/>
  <c r="A262" i="60"/>
  <c r="D42" i="49"/>
  <c r="A28" i="59"/>
  <c r="D50" i="49"/>
  <c r="A108" i="59"/>
  <c r="D58" i="49"/>
  <c r="A188" i="59"/>
  <c r="D66" i="49"/>
  <c r="A272" i="59"/>
  <c r="D74" i="49"/>
  <c r="A38" i="60"/>
  <c r="D82" i="49"/>
  <c r="A118" i="60"/>
  <c r="D90" i="49"/>
  <c r="A198" i="60"/>
  <c r="D98" i="49"/>
  <c r="A282" i="60"/>
  <c r="D46" i="49"/>
  <c r="A68" i="59"/>
  <c r="D67" i="49"/>
  <c r="A282" i="59"/>
  <c r="D91" i="49"/>
  <c r="A208" i="60"/>
  <c r="D14" i="49"/>
  <c r="A58" i="55"/>
  <c r="D13" i="49"/>
  <c r="D26" i="49"/>
  <c r="D15" i="49"/>
  <c r="D27" i="49"/>
  <c r="D16" i="49"/>
  <c r="D17" i="49"/>
  <c r="D21" i="49"/>
  <c r="D25" i="49"/>
  <c r="D29" i="49"/>
  <c r="D18" i="49"/>
  <c r="D22" i="49"/>
  <c r="D23" i="49"/>
  <c r="D11" i="49"/>
  <c r="D19" i="49"/>
  <c r="D12" i="49"/>
  <c r="D20" i="49"/>
  <c r="D24" i="49"/>
  <c r="D28" i="49"/>
  <c r="A18" i="60"/>
  <c r="A222" i="60"/>
  <c r="A18" i="59"/>
  <c r="B222" i="59"/>
  <c r="M222" i="59" s="1"/>
  <c r="B18" i="59"/>
  <c r="M18" i="59" s="1"/>
  <c r="A222" i="59"/>
  <c r="L300" i="53"/>
  <c r="D39" i="49" s="1"/>
  <c r="L290" i="53"/>
  <c r="D38" i="49" s="1"/>
  <c r="L280" i="53"/>
  <c r="D37" i="49" s="1"/>
  <c r="L270" i="53"/>
  <c r="D36" i="49" s="1"/>
  <c r="L260" i="53"/>
  <c r="D35" i="49" s="1"/>
  <c r="L250" i="53"/>
  <c r="D34" i="49" s="1"/>
  <c r="L240" i="53"/>
  <c r="D33" i="49" s="1"/>
  <c r="L230" i="53"/>
  <c r="D32" i="49" s="1"/>
  <c r="L220" i="53"/>
  <c r="L210" i="53"/>
  <c r="D30" i="49" s="1"/>
  <c r="B18" i="55"/>
  <c r="M18" i="55" s="1"/>
  <c r="D31" i="49" l="1"/>
  <c r="A232" i="55"/>
  <c r="A337" i="59"/>
  <c r="M337" i="59" s="1"/>
  <c r="A351" i="59"/>
  <c r="M351" i="59" s="1"/>
  <c r="A355" i="60"/>
  <c r="M355" i="60" s="1"/>
  <c r="A329" i="60"/>
  <c r="M329" i="60" s="1"/>
  <c r="A340" i="60"/>
  <c r="M340" i="60" s="1"/>
  <c r="A340" i="59"/>
  <c r="M340" i="59" s="1"/>
  <c r="A354" i="60"/>
  <c r="M354" i="60" s="1"/>
  <c r="A335" i="60"/>
  <c r="M335" i="60" s="1"/>
  <c r="A343" i="59"/>
  <c r="M343" i="59" s="1"/>
  <c r="A329" i="59"/>
  <c r="M329" i="59" s="1"/>
  <c r="A332" i="59"/>
  <c r="M332" i="59" s="1"/>
  <c r="A342" i="59"/>
  <c r="M342" i="59" s="1"/>
  <c r="A341" i="59"/>
  <c r="M341" i="59" s="1"/>
  <c r="A344" i="59"/>
  <c r="M344" i="59" s="1"/>
  <c r="A346" i="60"/>
  <c r="M346" i="60" s="1"/>
  <c r="A350" i="60"/>
  <c r="M350" i="60" s="1"/>
  <c r="A353" i="60"/>
  <c r="M353" i="60" s="1"/>
  <c r="A352" i="60"/>
  <c r="M352" i="60" s="1"/>
  <c r="A327" i="60"/>
  <c r="M327" i="60" s="1"/>
  <c r="A333" i="60"/>
  <c r="M333" i="60" s="1"/>
  <c r="A331" i="60"/>
  <c r="M331" i="60" s="1"/>
  <c r="A331" i="59"/>
  <c r="M331" i="59" s="1"/>
  <c r="A330" i="59"/>
  <c r="M330" i="59" s="1"/>
  <c r="A328" i="60"/>
  <c r="M328" i="60" s="1"/>
  <c r="A341" i="60"/>
  <c r="M341" i="60" s="1"/>
  <c r="A354" i="59"/>
  <c r="M354" i="59" s="1"/>
  <c r="A339" i="59"/>
  <c r="M339" i="59" s="1"/>
  <c r="A353" i="59"/>
  <c r="M353" i="59" s="1"/>
  <c r="A338" i="59"/>
  <c r="M338" i="59" s="1"/>
  <c r="A333" i="59"/>
  <c r="M333" i="59" s="1"/>
  <c r="A336" i="59"/>
  <c r="M336" i="59" s="1"/>
  <c r="A338" i="60"/>
  <c r="M338" i="60" s="1"/>
  <c r="A345" i="60"/>
  <c r="M345" i="60" s="1"/>
  <c r="A334" i="60"/>
  <c r="M334" i="60" s="1"/>
  <c r="A344" i="60"/>
  <c r="M344" i="60" s="1"/>
  <c r="A351" i="60"/>
  <c r="M351" i="60" s="1"/>
  <c r="A332" i="60"/>
  <c r="M332" i="60" s="1"/>
  <c r="A350" i="59"/>
  <c r="M350" i="59" s="1"/>
  <c r="A335" i="59"/>
  <c r="M335" i="59" s="1"/>
  <c r="A349" i="59"/>
  <c r="M349" i="59" s="1"/>
  <c r="A334" i="59"/>
  <c r="M334" i="59" s="1"/>
  <c r="A352" i="59"/>
  <c r="M352" i="59" s="1"/>
  <c r="A328" i="59"/>
  <c r="M328" i="59" s="1"/>
  <c r="A347" i="60"/>
  <c r="M347" i="60" s="1"/>
  <c r="A330" i="60"/>
  <c r="M330" i="60" s="1"/>
  <c r="A348" i="60"/>
  <c r="M348" i="60" s="1"/>
  <c r="A337" i="60"/>
  <c r="M337" i="60" s="1"/>
  <c r="A356" i="60"/>
  <c r="M356" i="60" s="1"/>
  <c r="A336" i="60"/>
  <c r="M336" i="60" s="1"/>
  <c r="A342" i="60"/>
  <c r="M342" i="60" s="1"/>
  <c r="A343" i="60"/>
  <c r="M343" i="60" s="1"/>
  <c r="A339" i="60"/>
  <c r="M339" i="60" s="1"/>
  <c r="A349" i="60"/>
  <c r="M349" i="60" s="1"/>
  <c r="A345" i="59"/>
  <c r="M345" i="59" s="1"/>
  <c r="A348" i="59"/>
  <c r="M348" i="59" s="1"/>
  <c r="A355" i="59"/>
  <c r="M355" i="59" s="1"/>
  <c r="A356" i="59"/>
  <c r="M356" i="59" s="1"/>
  <c r="A347" i="59"/>
  <c r="M347" i="59" s="1"/>
  <c r="A346" i="59"/>
  <c r="M346" i="59" s="1"/>
  <c r="A327" i="59"/>
  <c r="M327" i="59" s="1"/>
  <c r="A341" i="55"/>
  <c r="M341" i="55" s="1"/>
  <c r="A346" i="55"/>
  <c r="M346" i="55" s="1"/>
  <c r="A345" i="55"/>
  <c r="M345" i="55" s="1"/>
  <c r="A342" i="55"/>
  <c r="M342" i="55" s="1"/>
  <c r="A344" i="55"/>
  <c r="M344" i="55" s="1"/>
  <c r="A343" i="55"/>
  <c r="M343" i="55" s="1"/>
  <c r="A340" i="55"/>
  <c r="M340" i="55" s="1"/>
  <c r="A339" i="55"/>
  <c r="M339" i="55" s="1"/>
  <c r="A338" i="55"/>
  <c r="M338" i="55" s="1"/>
  <c r="A337" i="55"/>
  <c r="M337" i="55" s="1"/>
  <c r="A336" i="55"/>
  <c r="M336" i="55" s="1"/>
  <c r="A335" i="55"/>
  <c r="M335" i="55" s="1"/>
  <c r="A334" i="55"/>
  <c r="M334" i="55" s="1"/>
  <c r="A333" i="55"/>
  <c r="M333" i="55" s="1"/>
  <c r="A332" i="55"/>
  <c r="M332" i="55" s="1"/>
  <c r="A331" i="55"/>
  <c r="M331" i="55" s="1"/>
  <c r="A330" i="55"/>
  <c r="M330" i="55" s="1"/>
  <c r="A329" i="55"/>
  <c r="M329" i="55" s="1"/>
  <c r="A328" i="55"/>
  <c r="M328" i="55" s="1"/>
  <c r="A312" i="55"/>
  <c r="A356" i="55" s="1"/>
  <c r="A282" i="55"/>
  <c r="A252" i="55"/>
  <c r="A292" i="55"/>
  <c r="A272" i="55"/>
  <c r="A242" i="55"/>
  <c r="A222" i="55"/>
  <c r="A262" i="55"/>
  <c r="A302" i="55"/>
  <c r="F614" i="52"/>
  <c r="F464" i="52"/>
  <c r="F314" i="52"/>
  <c r="F164" i="52"/>
  <c r="F163" i="52"/>
  <c r="F14" i="52"/>
  <c r="S178" i="51"/>
  <c r="R178" i="51"/>
  <c r="S177" i="51"/>
  <c r="R177" i="51"/>
  <c r="D177" i="51"/>
  <c r="S176" i="51"/>
  <c r="R176" i="51"/>
  <c r="D176" i="51"/>
  <c r="S175" i="51"/>
  <c r="R175" i="51"/>
  <c r="D175" i="51"/>
  <c r="S174" i="51"/>
  <c r="R174" i="51"/>
  <c r="D174" i="51"/>
  <c r="S173" i="51"/>
  <c r="R173" i="51"/>
  <c r="D173" i="51"/>
  <c r="S172" i="51"/>
  <c r="R172" i="51"/>
  <c r="D172" i="51"/>
  <c r="S171" i="51"/>
  <c r="R171" i="51"/>
  <c r="D171" i="51"/>
  <c r="S170" i="51"/>
  <c r="R170" i="51"/>
  <c r="D170" i="51"/>
  <c r="S169" i="51"/>
  <c r="R169" i="51"/>
  <c r="D169" i="51"/>
  <c r="S168" i="51"/>
  <c r="R168" i="51"/>
  <c r="D168" i="51"/>
  <c r="C168" i="51"/>
  <c r="S167" i="51"/>
  <c r="R167" i="51"/>
  <c r="D167" i="51"/>
  <c r="S166" i="51"/>
  <c r="R166" i="51"/>
  <c r="D166" i="51"/>
  <c r="S165" i="51"/>
  <c r="R165" i="51"/>
  <c r="D165" i="51"/>
  <c r="S164" i="51"/>
  <c r="R164" i="51"/>
  <c r="D164" i="51"/>
  <c r="S163" i="51"/>
  <c r="R163" i="51"/>
  <c r="D163" i="51"/>
  <c r="S162" i="51"/>
  <c r="R162" i="51"/>
  <c r="D162" i="51"/>
  <c r="S161" i="51"/>
  <c r="R161" i="51"/>
  <c r="D161" i="51"/>
  <c r="S160" i="51"/>
  <c r="R160" i="51"/>
  <c r="D160" i="51"/>
  <c r="S159" i="51"/>
  <c r="R159" i="51"/>
  <c r="D159" i="51"/>
  <c r="S158" i="51"/>
  <c r="R158" i="51"/>
  <c r="D158" i="51"/>
  <c r="S157" i="51"/>
  <c r="R157" i="51"/>
  <c r="D157" i="51"/>
  <c r="S156" i="51"/>
  <c r="R156" i="51"/>
  <c r="D156" i="51"/>
  <c r="S155" i="51"/>
  <c r="R155" i="51"/>
  <c r="D155" i="51"/>
  <c r="S154" i="51"/>
  <c r="R154" i="51"/>
  <c r="D154" i="51"/>
  <c r="S153" i="51"/>
  <c r="R153" i="51"/>
  <c r="D153" i="51"/>
  <c r="S152" i="51"/>
  <c r="R152" i="51"/>
  <c r="D152" i="51"/>
  <c r="S151" i="51"/>
  <c r="R151" i="51"/>
  <c r="D151" i="51"/>
  <c r="S150" i="51"/>
  <c r="R150" i="51"/>
  <c r="D150" i="51"/>
  <c r="S149" i="51"/>
  <c r="R149" i="51"/>
  <c r="D149" i="51"/>
  <c r="S148" i="51"/>
  <c r="R148" i="51"/>
  <c r="D148" i="51"/>
  <c r="C148" i="51"/>
  <c r="A148" i="51"/>
  <c r="A614" i="52" s="1"/>
  <c r="S147" i="51"/>
  <c r="R147" i="51"/>
  <c r="S146" i="51"/>
  <c r="R146" i="51"/>
  <c r="D146" i="51"/>
  <c r="S145" i="51"/>
  <c r="R145" i="51"/>
  <c r="D145" i="51"/>
  <c r="S144" i="51"/>
  <c r="R144" i="51"/>
  <c r="D144" i="51"/>
  <c r="S143" i="51"/>
  <c r="R143" i="51"/>
  <c r="D143" i="51"/>
  <c r="S142" i="51"/>
  <c r="R142" i="51"/>
  <c r="D142" i="51"/>
  <c r="S141" i="51"/>
  <c r="R141" i="51"/>
  <c r="D141" i="51"/>
  <c r="S140" i="51"/>
  <c r="R140" i="51"/>
  <c r="D140" i="51"/>
  <c r="S139" i="51"/>
  <c r="R139" i="51"/>
  <c r="D139" i="51"/>
  <c r="S138" i="51"/>
  <c r="R138" i="51"/>
  <c r="D138" i="51"/>
  <c r="S137" i="51"/>
  <c r="R137" i="51"/>
  <c r="D137" i="51"/>
  <c r="C137" i="51"/>
  <c r="S136" i="51"/>
  <c r="R136" i="51"/>
  <c r="D136" i="51"/>
  <c r="S135" i="51"/>
  <c r="R135" i="51"/>
  <c r="D135" i="51"/>
  <c r="S134" i="51"/>
  <c r="R134" i="51"/>
  <c r="D134" i="51"/>
  <c r="S133" i="51"/>
  <c r="R133" i="51"/>
  <c r="U133" i="51" s="1"/>
  <c r="D133" i="51"/>
  <c r="S132" i="51"/>
  <c r="R132" i="51"/>
  <c r="D132" i="51"/>
  <c r="S131" i="51"/>
  <c r="R131" i="51"/>
  <c r="D131" i="51"/>
  <c r="S130" i="51"/>
  <c r="R130" i="51"/>
  <c r="D130" i="51"/>
  <c r="S129" i="51"/>
  <c r="R129" i="51"/>
  <c r="D129" i="51"/>
  <c r="S128" i="51"/>
  <c r="R128" i="51"/>
  <c r="U128" i="51" s="1"/>
  <c r="D128" i="51"/>
  <c r="S127" i="51"/>
  <c r="R127" i="51"/>
  <c r="D127" i="51"/>
  <c r="S126" i="51"/>
  <c r="R126" i="51"/>
  <c r="D126" i="51"/>
  <c r="S125" i="51"/>
  <c r="R125" i="51"/>
  <c r="D125" i="51"/>
  <c r="S124" i="51"/>
  <c r="R124" i="51"/>
  <c r="D124" i="51"/>
  <c r="S123" i="51"/>
  <c r="R123" i="51"/>
  <c r="D123" i="51"/>
  <c r="S122" i="51"/>
  <c r="R122" i="51"/>
  <c r="D122" i="51"/>
  <c r="S121" i="51"/>
  <c r="R121" i="51"/>
  <c r="D121" i="51"/>
  <c r="S120" i="51"/>
  <c r="R120" i="51"/>
  <c r="D120" i="51"/>
  <c r="S119" i="51"/>
  <c r="R119" i="51"/>
  <c r="U119" i="51" s="1"/>
  <c r="D119" i="51"/>
  <c r="S118" i="51"/>
  <c r="R118" i="51"/>
  <c r="D118" i="51"/>
  <c r="S117" i="51"/>
  <c r="R117" i="51"/>
  <c r="U117" i="51" s="1"/>
  <c r="D117" i="51"/>
  <c r="C117" i="51"/>
  <c r="A117" i="51"/>
  <c r="S116" i="51"/>
  <c r="R116" i="51"/>
  <c r="U116" i="51" s="1"/>
  <c r="S115" i="51"/>
  <c r="R115" i="51"/>
  <c r="D115" i="51"/>
  <c r="S114" i="51"/>
  <c r="R114" i="51"/>
  <c r="D114" i="51"/>
  <c r="S113" i="51"/>
  <c r="R113" i="51"/>
  <c r="D113" i="51"/>
  <c r="S112" i="51"/>
  <c r="R112" i="51"/>
  <c r="D112" i="51"/>
  <c r="S111" i="51"/>
  <c r="R111" i="51"/>
  <c r="U111" i="51" s="1"/>
  <c r="D111" i="51"/>
  <c r="S110" i="51"/>
  <c r="R110" i="51"/>
  <c r="D110" i="51"/>
  <c r="S109" i="51"/>
  <c r="R109" i="51"/>
  <c r="D109" i="51"/>
  <c r="S108" i="51"/>
  <c r="R108" i="51"/>
  <c r="D108" i="51"/>
  <c r="S107" i="51"/>
  <c r="R107" i="51"/>
  <c r="D107" i="51"/>
  <c r="S106" i="51"/>
  <c r="R106" i="51"/>
  <c r="D106" i="51"/>
  <c r="C106" i="51"/>
  <c r="S105" i="51"/>
  <c r="R105" i="51"/>
  <c r="D105" i="51"/>
  <c r="S104" i="51"/>
  <c r="R104" i="51"/>
  <c r="D104" i="51"/>
  <c r="S103" i="51"/>
  <c r="R103" i="51"/>
  <c r="D103" i="51"/>
  <c r="S102" i="51"/>
  <c r="R102" i="51"/>
  <c r="D102" i="51"/>
  <c r="S101" i="51"/>
  <c r="R101" i="51"/>
  <c r="D101" i="51"/>
  <c r="S100" i="51"/>
  <c r="R100" i="51"/>
  <c r="U100" i="51" s="1"/>
  <c r="D100" i="51"/>
  <c r="S99" i="51"/>
  <c r="R99" i="51"/>
  <c r="D99" i="51"/>
  <c r="S98" i="51"/>
  <c r="R98" i="51"/>
  <c r="D98" i="51"/>
  <c r="S97" i="51"/>
  <c r="R97" i="51"/>
  <c r="D97" i="51"/>
  <c r="S96" i="51"/>
  <c r="R96" i="51"/>
  <c r="D96" i="51"/>
  <c r="S95" i="51"/>
  <c r="R95" i="51"/>
  <c r="D95" i="51"/>
  <c r="S94" i="51"/>
  <c r="R94" i="51"/>
  <c r="D94" i="51"/>
  <c r="S93" i="51"/>
  <c r="R93" i="51"/>
  <c r="D93" i="51"/>
  <c r="S92" i="51"/>
  <c r="R92" i="51"/>
  <c r="D92" i="51"/>
  <c r="S91" i="51"/>
  <c r="R91" i="51"/>
  <c r="U91" i="51" s="1"/>
  <c r="D91" i="51"/>
  <c r="S90" i="51"/>
  <c r="R90" i="51"/>
  <c r="D90" i="51"/>
  <c r="S89" i="51"/>
  <c r="R89" i="51"/>
  <c r="D89" i="51"/>
  <c r="S88" i="51"/>
  <c r="R88" i="51"/>
  <c r="D88" i="51"/>
  <c r="S87" i="51"/>
  <c r="R87" i="51"/>
  <c r="D87" i="51"/>
  <c r="S86" i="51"/>
  <c r="R86" i="51"/>
  <c r="D86" i="51"/>
  <c r="C86" i="51"/>
  <c r="A86" i="51"/>
  <c r="A314" i="52" s="1"/>
  <c r="S85" i="51"/>
  <c r="R85" i="51"/>
  <c r="S84" i="51"/>
  <c r="R84" i="51"/>
  <c r="U84" i="51" s="1"/>
  <c r="D84" i="51"/>
  <c r="S83" i="51"/>
  <c r="R83" i="51"/>
  <c r="D83" i="51"/>
  <c r="S82" i="51"/>
  <c r="R82" i="51"/>
  <c r="D82" i="51"/>
  <c r="S81" i="51"/>
  <c r="R81" i="51"/>
  <c r="D81" i="51"/>
  <c r="S80" i="51"/>
  <c r="R80" i="51"/>
  <c r="D80" i="51"/>
  <c r="S79" i="51"/>
  <c r="R79" i="51"/>
  <c r="U79" i="51" s="1"/>
  <c r="D79" i="51"/>
  <c r="S78" i="51"/>
  <c r="R78" i="51"/>
  <c r="D78" i="51"/>
  <c r="S77" i="51"/>
  <c r="R77" i="51"/>
  <c r="D77" i="51"/>
  <c r="S76" i="51"/>
  <c r="R76" i="51"/>
  <c r="D76" i="51"/>
  <c r="S75" i="51"/>
  <c r="R75" i="51"/>
  <c r="D75" i="51"/>
  <c r="C75" i="51"/>
  <c r="S74" i="51"/>
  <c r="R74" i="51"/>
  <c r="U74" i="51" s="1"/>
  <c r="D74" i="51"/>
  <c r="S73" i="51"/>
  <c r="R73" i="51"/>
  <c r="D73" i="51"/>
  <c r="S72" i="51"/>
  <c r="R72" i="51"/>
  <c r="D72" i="51"/>
  <c r="S71" i="51"/>
  <c r="R71" i="51"/>
  <c r="D71" i="51"/>
  <c r="S70" i="51"/>
  <c r="R70" i="51"/>
  <c r="D70" i="51"/>
  <c r="S69" i="51"/>
  <c r="R69" i="51"/>
  <c r="U69" i="51" s="1"/>
  <c r="D69" i="51"/>
  <c r="S68" i="51"/>
  <c r="R68" i="51"/>
  <c r="D68" i="51"/>
  <c r="S67" i="51"/>
  <c r="R67" i="51"/>
  <c r="D67" i="51"/>
  <c r="S66" i="51"/>
  <c r="R66" i="51"/>
  <c r="D66" i="51"/>
  <c r="S65" i="51"/>
  <c r="R65" i="51"/>
  <c r="D65" i="51"/>
  <c r="S64" i="51"/>
  <c r="R64" i="51"/>
  <c r="D64" i="51"/>
  <c r="S63" i="51"/>
  <c r="R63" i="51"/>
  <c r="D63" i="51"/>
  <c r="S62" i="51"/>
  <c r="R62" i="51"/>
  <c r="D62" i="51"/>
  <c r="S61" i="51"/>
  <c r="R61" i="51"/>
  <c r="D61" i="51"/>
  <c r="S60" i="51"/>
  <c r="R60" i="51"/>
  <c r="U60" i="51" s="1"/>
  <c r="D60" i="51"/>
  <c r="S59" i="51"/>
  <c r="R59" i="51"/>
  <c r="D59" i="51"/>
  <c r="S58" i="51"/>
  <c r="R58" i="51"/>
  <c r="D58" i="51"/>
  <c r="S57" i="51"/>
  <c r="R57" i="51"/>
  <c r="D57" i="51"/>
  <c r="S56" i="51"/>
  <c r="R56" i="51"/>
  <c r="D56" i="51"/>
  <c r="S55" i="51"/>
  <c r="R55" i="51"/>
  <c r="D55" i="51"/>
  <c r="C55" i="51"/>
  <c r="A55" i="51"/>
  <c r="S54" i="51"/>
  <c r="R54" i="51"/>
  <c r="U54" i="51" s="1"/>
  <c r="S53" i="51"/>
  <c r="R53" i="51"/>
  <c r="D53" i="51"/>
  <c r="G53" i="51" s="1"/>
  <c r="S52" i="51"/>
  <c r="R52" i="51"/>
  <c r="D52" i="51"/>
  <c r="G52" i="51" s="1"/>
  <c r="S51" i="51"/>
  <c r="R51" i="51"/>
  <c r="U51" i="51" s="1"/>
  <c r="D51" i="51"/>
  <c r="G51" i="51" s="1"/>
  <c r="S50" i="51"/>
  <c r="R50" i="51"/>
  <c r="D50" i="51"/>
  <c r="G50" i="51" s="1"/>
  <c r="S49" i="51"/>
  <c r="R49" i="51"/>
  <c r="D49" i="51"/>
  <c r="G49" i="51" s="1"/>
  <c r="S48" i="51"/>
  <c r="R48" i="51"/>
  <c r="D48" i="51"/>
  <c r="G48" i="51" s="1"/>
  <c r="S47" i="51"/>
  <c r="R47" i="51"/>
  <c r="U47" i="51" s="1"/>
  <c r="D47" i="51"/>
  <c r="G47" i="51" s="1"/>
  <c r="S46" i="51"/>
  <c r="R46" i="51"/>
  <c r="D46" i="51"/>
  <c r="S45" i="51"/>
  <c r="R45" i="51"/>
  <c r="U45" i="51" s="1"/>
  <c r="D45" i="51"/>
  <c r="S44" i="51"/>
  <c r="R44" i="51"/>
  <c r="D44" i="51"/>
  <c r="C44" i="51"/>
  <c r="S43" i="51"/>
  <c r="R43" i="51"/>
  <c r="D43" i="51"/>
  <c r="G43" i="51" s="1"/>
  <c r="S42" i="51"/>
  <c r="R42" i="51"/>
  <c r="D42" i="51"/>
  <c r="G42" i="51" s="1"/>
  <c r="S41" i="51"/>
  <c r="R41" i="51"/>
  <c r="D41" i="51"/>
  <c r="S40" i="51"/>
  <c r="R40" i="51"/>
  <c r="D40" i="51"/>
  <c r="G40" i="51" s="1"/>
  <c r="S39" i="51"/>
  <c r="R39" i="51"/>
  <c r="D39" i="51"/>
  <c r="G39" i="51" s="1"/>
  <c r="S38" i="51"/>
  <c r="R38" i="51"/>
  <c r="D38" i="51"/>
  <c r="S37" i="51"/>
  <c r="R37" i="51"/>
  <c r="D37" i="51"/>
  <c r="S36" i="51"/>
  <c r="R36" i="51"/>
  <c r="D36" i="51"/>
  <c r="S35" i="51"/>
  <c r="R35" i="51"/>
  <c r="D35" i="51"/>
  <c r="S34" i="51"/>
  <c r="R34" i="51"/>
  <c r="D34" i="51"/>
  <c r="S33" i="51"/>
  <c r="R33" i="51"/>
  <c r="U33" i="51" s="1"/>
  <c r="D33" i="51"/>
  <c r="S32" i="51"/>
  <c r="R32" i="51"/>
  <c r="D32" i="51"/>
  <c r="S31" i="51"/>
  <c r="R31" i="51"/>
  <c r="D31" i="51"/>
  <c r="S30" i="51"/>
  <c r="R30" i="51"/>
  <c r="D30" i="51"/>
  <c r="S29" i="51"/>
  <c r="R29" i="51"/>
  <c r="D29" i="51"/>
  <c r="S28" i="51"/>
  <c r="R28" i="51"/>
  <c r="D28" i="51"/>
  <c r="S27" i="51"/>
  <c r="R27" i="51"/>
  <c r="D27" i="51"/>
  <c r="S26" i="51"/>
  <c r="R26" i="51"/>
  <c r="D26" i="51"/>
  <c r="S25" i="51"/>
  <c r="R25" i="51"/>
  <c r="D25" i="51"/>
  <c r="S24" i="51"/>
  <c r="R24" i="51"/>
  <c r="D24" i="51"/>
  <c r="C24" i="51"/>
  <c r="A24" i="51"/>
  <c r="A14" i="52" s="1"/>
  <c r="T5" i="51"/>
  <c r="G5" i="51"/>
  <c r="C5" i="51"/>
  <c r="S3" i="51"/>
  <c r="C3" i="51"/>
  <c r="E5" i="49"/>
  <c r="G3" i="49"/>
  <c r="C3" i="49"/>
  <c r="E5" i="53"/>
  <c r="U42" i="51" l="1"/>
  <c r="R14" i="51"/>
  <c r="U14" i="51" s="1"/>
  <c r="S14" i="51"/>
  <c r="V14" i="51" s="1"/>
  <c r="S15" i="51"/>
  <c r="V15" i="51" s="1"/>
  <c r="R15" i="51"/>
  <c r="U15" i="51" s="1"/>
  <c r="S16" i="51"/>
  <c r="V16" i="51" s="1"/>
  <c r="W16" i="51" s="1"/>
  <c r="F63" i="51"/>
  <c r="J63" i="51"/>
  <c r="N63" i="51"/>
  <c r="G63" i="51"/>
  <c r="K63" i="51"/>
  <c r="O63" i="51"/>
  <c r="H63" i="51"/>
  <c r="P63" i="51"/>
  <c r="I63" i="51"/>
  <c r="Q63" i="51"/>
  <c r="F67" i="51"/>
  <c r="G67" i="51"/>
  <c r="H67" i="51"/>
  <c r="L67" i="51"/>
  <c r="P67" i="51"/>
  <c r="I67" i="51"/>
  <c r="M67" i="51"/>
  <c r="Q67" i="51"/>
  <c r="J67" i="51"/>
  <c r="N67" i="51"/>
  <c r="K67" i="51"/>
  <c r="O67" i="51"/>
  <c r="H80" i="51"/>
  <c r="L80" i="51"/>
  <c r="P80" i="51"/>
  <c r="I80" i="51"/>
  <c r="M80" i="51"/>
  <c r="Q80" i="51"/>
  <c r="F80" i="51"/>
  <c r="J80" i="51"/>
  <c r="N80" i="51"/>
  <c r="G80" i="51"/>
  <c r="K80" i="51"/>
  <c r="O80" i="51"/>
  <c r="H97" i="51"/>
  <c r="L97" i="51"/>
  <c r="P97" i="51"/>
  <c r="I97" i="51"/>
  <c r="M97" i="51"/>
  <c r="Q97" i="51"/>
  <c r="G97" i="51"/>
  <c r="O97" i="51"/>
  <c r="J97" i="51"/>
  <c r="K97" i="51"/>
  <c r="F97" i="51"/>
  <c r="N97" i="51"/>
  <c r="H127" i="51"/>
  <c r="L127" i="51"/>
  <c r="P127" i="51"/>
  <c r="I127" i="51"/>
  <c r="M127" i="51"/>
  <c r="Q127" i="51"/>
  <c r="F127" i="51"/>
  <c r="J127" i="51"/>
  <c r="N127" i="51"/>
  <c r="O127" i="51"/>
  <c r="G127" i="51"/>
  <c r="K127" i="51"/>
  <c r="H135" i="51"/>
  <c r="L135" i="51"/>
  <c r="P135" i="51"/>
  <c r="I135" i="51"/>
  <c r="M135" i="51"/>
  <c r="Q135" i="51"/>
  <c r="F135" i="51"/>
  <c r="J135" i="51"/>
  <c r="N135" i="51"/>
  <c r="O135" i="51"/>
  <c r="G135" i="51"/>
  <c r="K135" i="51"/>
  <c r="H140" i="51"/>
  <c r="L140" i="51"/>
  <c r="P140" i="51"/>
  <c r="I140" i="51"/>
  <c r="M140" i="51"/>
  <c r="Q140" i="51"/>
  <c r="F140" i="51"/>
  <c r="J140" i="51"/>
  <c r="N140" i="51"/>
  <c r="G140" i="51"/>
  <c r="K140" i="51"/>
  <c r="O140" i="51"/>
  <c r="G153" i="51"/>
  <c r="K153" i="51"/>
  <c r="O153" i="51"/>
  <c r="H153" i="51"/>
  <c r="L153" i="51"/>
  <c r="P153" i="51"/>
  <c r="I153" i="51"/>
  <c r="M153" i="51"/>
  <c r="Q153" i="51"/>
  <c r="N153" i="51"/>
  <c r="F153" i="51"/>
  <c r="J153" i="51"/>
  <c r="G170" i="51"/>
  <c r="K170" i="51"/>
  <c r="O170" i="51"/>
  <c r="J170" i="51"/>
  <c r="P170" i="51"/>
  <c r="F170" i="51"/>
  <c r="L170" i="51"/>
  <c r="Q170" i="51"/>
  <c r="H170" i="51"/>
  <c r="M170" i="51"/>
  <c r="I170" i="51"/>
  <c r="N170" i="51"/>
  <c r="G174" i="51"/>
  <c r="K174" i="51"/>
  <c r="O174" i="51"/>
  <c r="J174" i="51"/>
  <c r="P174" i="51"/>
  <c r="F174" i="51"/>
  <c r="L174" i="51"/>
  <c r="Q174" i="51"/>
  <c r="H174" i="51"/>
  <c r="M174" i="51"/>
  <c r="N174" i="51"/>
  <c r="I174" i="51"/>
  <c r="M32" i="51"/>
  <c r="Q32" i="51"/>
  <c r="J32" i="51"/>
  <c r="N32" i="51"/>
  <c r="K32" i="51"/>
  <c r="O32" i="51"/>
  <c r="L32" i="51"/>
  <c r="P32" i="51"/>
  <c r="J36" i="51"/>
  <c r="N36" i="51"/>
  <c r="K36" i="51"/>
  <c r="O36" i="51"/>
  <c r="I36" i="51"/>
  <c r="Q36" i="51"/>
  <c r="L36" i="51"/>
  <c r="P36" i="51"/>
  <c r="M36" i="51"/>
  <c r="H36" i="51"/>
  <c r="F40" i="51"/>
  <c r="J40" i="51"/>
  <c r="N40" i="51"/>
  <c r="K40" i="51"/>
  <c r="O40" i="51"/>
  <c r="H40" i="51"/>
  <c r="P40" i="51"/>
  <c r="I40" i="51"/>
  <c r="Q40" i="51"/>
  <c r="L40" i="51"/>
  <c r="M40" i="51"/>
  <c r="J45" i="51"/>
  <c r="N45" i="51"/>
  <c r="K45" i="51"/>
  <c r="O45" i="51"/>
  <c r="L45" i="51"/>
  <c r="M45" i="51"/>
  <c r="P45" i="51"/>
  <c r="Q45" i="51"/>
  <c r="F49" i="51"/>
  <c r="J49" i="51"/>
  <c r="N49" i="51"/>
  <c r="K49" i="51"/>
  <c r="O49" i="51"/>
  <c r="L49" i="51"/>
  <c r="M49" i="51"/>
  <c r="H49" i="51"/>
  <c r="P49" i="51"/>
  <c r="I49" i="51"/>
  <c r="Q49" i="51"/>
  <c r="F53" i="51"/>
  <c r="J53" i="51"/>
  <c r="N53" i="51"/>
  <c r="K53" i="51"/>
  <c r="O53" i="51"/>
  <c r="L53" i="51"/>
  <c r="M53" i="51"/>
  <c r="H53" i="51"/>
  <c r="P53" i="51"/>
  <c r="I53" i="51"/>
  <c r="Q53" i="51"/>
  <c r="F58" i="51"/>
  <c r="N58" i="51"/>
  <c r="G58" i="51"/>
  <c r="O58" i="51"/>
  <c r="H58" i="51"/>
  <c r="P58" i="51"/>
  <c r="I58" i="51"/>
  <c r="Q58" i="51"/>
  <c r="F62" i="51"/>
  <c r="J62" i="51"/>
  <c r="N62" i="51"/>
  <c r="G62" i="51"/>
  <c r="K62" i="51"/>
  <c r="O62" i="51"/>
  <c r="H62" i="51"/>
  <c r="P62" i="51"/>
  <c r="I62" i="51"/>
  <c r="Q62" i="51"/>
  <c r="F66" i="51"/>
  <c r="J66" i="51"/>
  <c r="N66" i="51"/>
  <c r="G66" i="51"/>
  <c r="K66" i="51"/>
  <c r="O66" i="51"/>
  <c r="L66" i="51"/>
  <c r="M66" i="51"/>
  <c r="H66" i="51"/>
  <c r="P66" i="51"/>
  <c r="I66" i="51"/>
  <c r="Q66" i="51"/>
  <c r="H70" i="51"/>
  <c r="L70" i="51"/>
  <c r="P70" i="51"/>
  <c r="I70" i="51"/>
  <c r="M70" i="51"/>
  <c r="Q70" i="51"/>
  <c r="F70" i="51"/>
  <c r="J70" i="51"/>
  <c r="N70" i="51"/>
  <c r="O70" i="51"/>
  <c r="G70" i="51"/>
  <c r="K70" i="51"/>
  <c r="H74" i="51"/>
  <c r="L74" i="51"/>
  <c r="P74" i="51"/>
  <c r="I74" i="51"/>
  <c r="M74" i="51"/>
  <c r="Q74" i="51"/>
  <c r="F74" i="51"/>
  <c r="J74" i="51"/>
  <c r="N74" i="51"/>
  <c r="O74" i="51"/>
  <c r="G74" i="51"/>
  <c r="K74" i="51"/>
  <c r="P75" i="51"/>
  <c r="Q75" i="51"/>
  <c r="F75" i="51"/>
  <c r="N75" i="51"/>
  <c r="G75" i="51"/>
  <c r="O75" i="51"/>
  <c r="H79" i="51"/>
  <c r="L79" i="51"/>
  <c r="P79" i="51"/>
  <c r="I79" i="51"/>
  <c r="M79" i="51"/>
  <c r="Q79" i="51"/>
  <c r="F79" i="51"/>
  <c r="J79" i="51"/>
  <c r="N79" i="51"/>
  <c r="G79" i="51"/>
  <c r="K79" i="51"/>
  <c r="O79" i="51"/>
  <c r="H83" i="51"/>
  <c r="L83" i="51"/>
  <c r="P83" i="51"/>
  <c r="I83" i="51"/>
  <c r="M83" i="51"/>
  <c r="Q83" i="51"/>
  <c r="K83" i="51"/>
  <c r="F83" i="51"/>
  <c r="N83" i="51"/>
  <c r="G83" i="51"/>
  <c r="O83" i="51"/>
  <c r="J83" i="51"/>
  <c r="H88" i="51"/>
  <c r="L88" i="51"/>
  <c r="I88" i="51"/>
  <c r="M88" i="51"/>
  <c r="K88" i="51"/>
  <c r="F88" i="51"/>
  <c r="G88" i="51"/>
  <c r="J88" i="51"/>
  <c r="H92" i="51"/>
  <c r="L92" i="51"/>
  <c r="I92" i="51"/>
  <c r="M92" i="51"/>
  <c r="K92" i="51"/>
  <c r="F92" i="51"/>
  <c r="G92" i="51"/>
  <c r="J92" i="51"/>
  <c r="H96" i="51"/>
  <c r="L96" i="51"/>
  <c r="P96" i="51"/>
  <c r="I96" i="51"/>
  <c r="M96" i="51"/>
  <c r="Q96" i="51"/>
  <c r="K96" i="51"/>
  <c r="F96" i="51"/>
  <c r="N96" i="51"/>
  <c r="G96" i="51"/>
  <c r="O96" i="51"/>
  <c r="J96" i="51"/>
  <c r="H100" i="51"/>
  <c r="L100" i="51"/>
  <c r="P100" i="51"/>
  <c r="I100" i="51"/>
  <c r="M100" i="51"/>
  <c r="Q100" i="51"/>
  <c r="K100" i="51"/>
  <c r="F100" i="51"/>
  <c r="N100" i="51"/>
  <c r="G100" i="51"/>
  <c r="O100" i="51"/>
  <c r="J100" i="51"/>
  <c r="H104" i="51"/>
  <c r="L104" i="51"/>
  <c r="P104" i="51"/>
  <c r="I104" i="51"/>
  <c r="M104" i="51"/>
  <c r="Q104" i="51"/>
  <c r="K104" i="51"/>
  <c r="F104" i="51"/>
  <c r="N104" i="51"/>
  <c r="G104" i="51"/>
  <c r="O104" i="51"/>
  <c r="J104" i="51"/>
  <c r="H109" i="51"/>
  <c r="I109" i="51"/>
  <c r="M109" i="51"/>
  <c r="Q109" i="51"/>
  <c r="G109" i="51"/>
  <c r="N109" i="51"/>
  <c r="J109" i="51"/>
  <c r="O109" i="51"/>
  <c r="K109" i="51"/>
  <c r="P109" i="51"/>
  <c r="F109" i="51"/>
  <c r="L109" i="51"/>
  <c r="H113" i="51"/>
  <c r="L113" i="51"/>
  <c r="P113" i="51"/>
  <c r="I113" i="51"/>
  <c r="M113" i="51"/>
  <c r="Q113" i="51"/>
  <c r="F113" i="51"/>
  <c r="J113" i="51"/>
  <c r="N113" i="51"/>
  <c r="K113" i="51"/>
  <c r="O113" i="51"/>
  <c r="G113" i="51"/>
  <c r="H118" i="51"/>
  <c r="L118" i="51"/>
  <c r="P118" i="51"/>
  <c r="I118" i="51"/>
  <c r="M118" i="51"/>
  <c r="Q118" i="51"/>
  <c r="F118" i="51"/>
  <c r="J118" i="51"/>
  <c r="N118" i="51"/>
  <c r="K118" i="51"/>
  <c r="O118" i="51"/>
  <c r="G118" i="51"/>
  <c r="H122" i="51"/>
  <c r="L122" i="51"/>
  <c r="P122" i="51"/>
  <c r="I122" i="51"/>
  <c r="M122" i="51"/>
  <c r="Q122" i="51"/>
  <c r="F122" i="51"/>
  <c r="J122" i="51"/>
  <c r="N122" i="51"/>
  <c r="K122" i="51"/>
  <c r="O122" i="51"/>
  <c r="G122" i="51"/>
  <c r="H126" i="51"/>
  <c r="L126" i="51"/>
  <c r="P126" i="51"/>
  <c r="I126" i="51"/>
  <c r="M126" i="51"/>
  <c r="Q126" i="51"/>
  <c r="F126" i="51"/>
  <c r="J126" i="51"/>
  <c r="N126" i="51"/>
  <c r="K126" i="51"/>
  <c r="O126" i="51"/>
  <c r="G126" i="51"/>
  <c r="H130" i="51"/>
  <c r="L130" i="51"/>
  <c r="P130" i="51"/>
  <c r="I130" i="51"/>
  <c r="M130" i="51"/>
  <c r="Q130" i="51"/>
  <c r="F130" i="51"/>
  <c r="J130" i="51"/>
  <c r="N130" i="51"/>
  <c r="K130" i="51"/>
  <c r="O130" i="51"/>
  <c r="G130" i="51"/>
  <c r="H134" i="51"/>
  <c r="L134" i="51"/>
  <c r="P134" i="51"/>
  <c r="I134" i="51"/>
  <c r="M134" i="51"/>
  <c r="Q134" i="51"/>
  <c r="F134" i="51"/>
  <c r="J134" i="51"/>
  <c r="N134" i="51"/>
  <c r="K134" i="51"/>
  <c r="O134" i="51"/>
  <c r="G134" i="51"/>
  <c r="H139" i="51"/>
  <c r="L139" i="51"/>
  <c r="P139" i="51"/>
  <c r="I139" i="51"/>
  <c r="M139" i="51"/>
  <c r="Q139" i="51"/>
  <c r="F139" i="51"/>
  <c r="J139" i="51"/>
  <c r="N139" i="51"/>
  <c r="O139" i="51"/>
  <c r="G139" i="51"/>
  <c r="K139" i="51"/>
  <c r="H143" i="51"/>
  <c r="L143" i="51"/>
  <c r="P143" i="51"/>
  <c r="I143" i="51"/>
  <c r="M143" i="51"/>
  <c r="Q143" i="51"/>
  <c r="F143" i="51"/>
  <c r="J143" i="51"/>
  <c r="N143" i="51"/>
  <c r="O143" i="51"/>
  <c r="G143" i="51"/>
  <c r="K143" i="51"/>
  <c r="G148" i="51"/>
  <c r="K148" i="51"/>
  <c r="O148" i="51"/>
  <c r="H148" i="51"/>
  <c r="L148" i="51"/>
  <c r="P148" i="51"/>
  <c r="I148" i="51"/>
  <c r="M148" i="51"/>
  <c r="Q148" i="51"/>
  <c r="J148" i="51"/>
  <c r="N148" i="51"/>
  <c r="F148" i="51"/>
  <c r="G152" i="51"/>
  <c r="K152" i="51"/>
  <c r="O152" i="51"/>
  <c r="H152" i="51"/>
  <c r="L152" i="51"/>
  <c r="P152" i="51"/>
  <c r="I152" i="51"/>
  <c r="M152" i="51"/>
  <c r="Q152" i="51"/>
  <c r="J152" i="51"/>
  <c r="N152" i="51"/>
  <c r="F152" i="51"/>
  <c r="G156" i="51"/>
  <c r="K156" i="51"/>
  <c r="O156" i="51"/>
  <c r="H156" i="51"/>
  <c r="L156" i="51"/>
  <c r="P156" i="51"/>
  <c r="I156" i="51"/>
  <c r="M156" i="51"/>
  <c r="Q156" i="51"/>
  <c r="J156" i="51"/>
  <c r="N156" i="51"/>
  <c r="F156" i="51"/>
  <c r="G160" i="51"/>
  <c r="K160" i="51"/>
  <c r="O160" i="51"/>
  <c r="H160" i="51"/>
  <c r="F160" i="51"/>
  <c r="M160" i="51"/>
  <c r="I160" i="51"/>
  <c r="N160" i="51"/>
  <c r="J160" i="51"/>
  <c r="P160" i="51"/>
  <c r="L160" i="51"/>
  <c r="Q160" i="51"/>
  <c r="G164" i="51"/>
  <c r="K164" i="51"/>
  <c r="O164" i="51"/>
  <c r="H164" i="51"/>
  <c r="M164" i="51"/>
  <c r="I164" i="51"/>
  <c r="N164" i="51"/>
  <c r="J164" i="51"/>
  <c r="P164" i="51"/>
  <c r="F164" i="51"/>
  <c r="L164" i="51"/>
  <c r="Q164" i="51"/>
  <c r="G169" i="51"/>
  <c r="K169" i="51"/>
  <c r="O169" i="51"/>
  <c r="F169" i="51"/>
  <c r="L169" i="51"/>
  <c r="Q169" i="51"/>
  <c r="H169" i="51"/>
  <c r="M169" i="51"/>
  <c r="I169" i="51"/>
  <c r="N169" i="51"/>
  <c r="J169" i="51"/>
  <c r="P169" i="51"/>
  <c r="G173" i="51"/>
  <c r="K173" i="51"/>
  <c r="O173" i="51"/>
  <c r="F173" i="51"/>
  <c r="L173" i="51"/>
  <c r="Q173" i="51"/>
  <c r="H173" i="51"/>
  <c r="M173" i="51"/>
  <c r="I173" i="51"/>
  <c r="N173" i="51"/>
  <c r="J173" i="51"/>
  <c r="P173" i="51"/>
  <c r="G177" i="51"/>
  <c r="K177" i="51"/>
  <c r="O177" i="51"/>
  <c r="F177" i="51"/>
  <c r="L177" i="51"/>
  <c r="Q177" i="51"/>
  <c r="H177" i="51"/>
  <c r="M177" i="51"/>
  <c r="I177" i="51"/>
  <c r="N177" i="51"/>
  <c r="P177" i="51"/>
  <c r="J177" i="51"/>
  <c r="M33" i="51"/>
  <c r="Q33" i="51"/>
  <c r="J33" i="51"/>
  <c r="N33" i="51"/>
  <c r="K33" i="51"/>
  <c r="O33" i="51"/>
  <c r="L33" i="51"/>
  <c r="P33" i="51"/>
  <c r="J37" i="51"/>
  <c r="N37" i="51"/>
  <c r="K37" i="51"/>
  <c r="O37" i="51"/>
  <c r="M37" i="51"/>
  <c r="H37" i="51"/>
  <c r="P37" i="51"/>
  <c r="I37" i="51"/>
  <c r="Q37" i="51"/>
  <c r="L37" i="51"/>
  <c r="F55" i="51"/>
  <c r="N55" i="51"/>
  <c r="G55" i="51"/>
  <c r="O55" i="51"/>
  <c r="H55" i="51"/>
  <c r="P55" i="51"/>
  <c r="I55" i="51"/>
  <c r="Q55" i="51"/>
  <c r="F59" i="51"/>
  <c r="N59" i="51"/>
  <c r="G59" i="51"/>
  <c r="O59" i="51"/>
  <c r="H59" i="51"/>
  <c r="P59" i="51"/>
  <c r="I59" i="51"/>
  <c r="Q59" i="51"/>
  <c r="H76" i="51"/>
  <c r="P76" i="51"/>
  <c r="I76" i="51"/>
  <c r="Q76" i="51"/>
  <c r="F76" i="51"/>
  <c r="N76" i="51"/>
  <c r="G76" i="51"/>
  <c r="O76" i="51"/>
  <c r="H84" i="51"/>
  <c r="L84" i="51"/>
  <c r="P84" i="51"/>
  <c r="I84" i="51"/>
  <c r="M84" i="51"/>
  <c r="Q84" i="51"/>
  <c r="G84" i="51"/>
  <c r="O84" i="51"/>
  <c r="J84" i="51"/>
  <c r="K84" i="51"/>
  <c r="F84" i="51"/>
  <c r="N84" i="51"/>
  <c r="H89" i="51"/>
  <c r="L89" i="51"/>
  <c r="I89" i="51"/>
  <c r="M89" i="51"/>
  <c r="G89" i="51"/>
  <c r="J89" i="51"/>
  <c r="K89" i="51"/>
  <c r="F89" i="51"/>
  <c r="H101" i="51"/>
  <c r="L101" i="51"/>
  <c r="P101" i="51"/>
  <c r="I101" i="51"/>
  <c r="M101" i="51"/>
  <c r="Q101" i="51"/>
  <c r="G101" i="51"/>
  <c r="O101" i="51"/>
  <c r="J101" i="51"/>
  <c r="K101" i="51"/>
  <c r="F101" i="51"/>
  <c r="N101" i="51"/>
  <c r="H105" i="51"/>
  <c r="L105" i="51"/>
  <c r="P105" i="51"/>
  <c r="I105" i="51"/>
  <c r="M105" i="51"/>
  <c r="Q105" i="51"/>
  <c r="G105" i="51"/>
  <c r="O105" i="51"/>
  <c r="J105" i="51"/>
  <c r="K105" i="51"/>
  <c r="F105" i="51"/>
  <c r="N105" i="51"/>
  <c r="G161" i="51"/>
  <c r="K161" i="51"/>
  <c r="O161" i="51"/>
  <c r="F161" i="51"/>
  <c r="L161" i="51"/>
  <c r="Q161" i="51"/>
  <c r="H161" i="51"/>
  <c r="M161" i="51"/>
  <c r="I161" i="51"/>
  <c r="N161" i="51"/>
  <c r="P161" i="51"/>
  <c r="J161" i="51"/>
  <c r="M31" i="51"/>
  <c r="Q31" i="51"/>
  <c r="J31" i="51"/>
  <c r="N31" i="51"/>
  <c r="K31" i="51"/>
  <c r="O31" i="51"/>
  <c r="P31" i="51"/>
  <c r="L31" i="51"/>
  <c r="J35" i="51"/>
  <c r="N35" i="51"/>
  <c r="K35" i="51"/>
  <c r="O35" i="51"/>
  <c r="M35" i="51"/>
  <c r="P35" i="51"/>
  <c r="L35" i="51"/>
  <c r="Q35" i="51"/>
  <c r="F39" i="51"/>
  <c r="J39" i="51"/>
  <c r="N39" i="51"/>
  <c r="K39" i="51"/>
  <c r="O39" i="51"/>
  <c r="L39" i="51"/>
  <c r="M39" i="51"/>
  <c r="H39" i="51"/>
  <c r="P39" i="51"/>
  <c r="I39" i="51"/>
  <c r="Q39" i="51"/>
  <c r="F43" i="51"/>
  <c r="J43" i="51"/>
  <c r="N43" i="51"/>
  <c r="K43" i="51"/>
  <c r="O43" i="51"/>
  <c r="L43" i="51"/>
  <c r="M43" i="51"/>
  <c r="H43" i="51"/>
  <c r="P43" i="51"/>
  <c r="Q43" i="51"/>
  <c r="I43" i="51"/>
  <c r="J44" i="51"/>
  <c r="N44" i="51"/>
  <c r="K44" i="51"/>
  <c r="O44" i="51"/>
  <c r="P44" i="51"/>
  <c r="Q44" i="51"/>
  <c r="L44" i="51"/>
  <c r="M44" i="51"/>
  <c r="F48" i="51"/>
  <c r="J48" i="51"/>
  <c r="N48" i="51"/>
  <c r="K48" i="51"/>
  <c r="O48" i="51"/>
  <c r="P48" i="51"/>
  <c r="Q48" i="51"/>
  <c r="L48" i="51"/>
  <c r="M48" i="51"/>
  <c r="F52" i="51"/>
  <c r="J52" i="51"/>
  <c r="N52" i="51"/>
  <c r="K52" i="51"/>
  <c r="O52" i="51"/>
  <c r="H52" i="51"/>
  <c r="P52" i="51"/>
  <c r="I52" i="51"/>
  <c r="Q52" i="51"/>
  <c r="L52" i="51"/>
  <c r="M52" i="51"/>
  <c r="F57" i="51"/>
  <c r="N57" i="51"/>
  <c r="G57" i="51"/>
  <c r="O57" i="51"/>
  <c r="H57" i="51"/>
  <c r="P57" i="51"/>
  <c r="I57" i="51"/>
  <c r="Q57" i="51"/>
  <c r="F61" i="51"/>
  <c r="N61" i="51"/>
  <c r="G61" i="51"/>
  <c r="O61" i="51"/>
  <c r="H61" i="51"/>
  <c r="P61" i="51"/>
  <c r="I61" i="51"/>
  <c r="Q61" i="51"/>
  <c r="F65" i="51"/>
  <c r="J65" i="51"/>
  <c r="N65" i="51"/>
  <c r="G65" i="51"/>
  <c r="K65" i="51"/>
  <c r="O65" i="51"/>
  <c r="H65" i="51"/>
  <c r="P65" i="51"/>
  <c r="I65" i="51"/>
  <c r="Q65" i="51"/>
  <c r="L65" i="51"/>
  <c r="M65" i="51"/>
  <c r="H69" i="51"/>
  <c r="L69" i="51"/>
  <c r="P69" i="51"/>
  <c r="I69" i="51"/>
  <c r="M69" i="51"/>
  <c r="Q69" i="51"/>
  <c r="F69" i="51"/>
  <c r="J69" i="51"/>
  <c r="N69" i="51"/>
  <c r="K69" i="51"/>
  <c r="O69" i="51"/>
  <c r="G69" i="51"/>
  <c r="H73" i="51"/>
  <c r="L73" i="51"/>
  <c r="P73" i="51"/>
  <c r="I73" i="51"/>
  <c r="M73" i="51"/>
  <c r="Q73" i="51"/>
  <c r="F73" i="51"/>
  <c r="J73" i="51"/>
  <c r="N73" i="51"/>
  <c r="K73" i="51"/>
  <c r="O73" i="51"/>
  <c r="G73" i="51"/>
  <c r="H78" i="51"/>
  <c r="P78" i="51"/>
  <c r="I78" i="51"/>
  <c r="Q78" i="51"/>
  <c r="F78" i="51"/>
  <c r="J78" i="51"/>
  <c r="N78" i="51"/>
  <c r="O78" i="51"/>
  <c r="G78" i="51"/>
  <c r="K78" i="51"/>
  <c r="H82" i="51"/>
  <c r="L82" i="51"/>
  <c r="P82" i="51"/>
  <c r="I82" i="51"/>
  <c r="M82" i="51"/>
  <c r="Q82" i="51"/>
  <c r="G82" i="51"/>
  <c r="O82" i="51"/>
  <c r="J82" i="51"/>
  <c r="K82" i="51"/>
  <c r="F82" i="51"/>
  <c r="N82" i="51"/>
  <c r="H87" i="51"/>
  <c r="L87" i="51"/>
  <c r="I87" i="51"/>
  <c r="M87" i="51"/>
  <c r="G87" i="51"/>
  <c r="J87" i="51"/>
  <c r="K87" i="51"/>
  <c r="F87" i="51"/>
  <c r="H91" i="51"/>
  <c r="L91" i="51"/>
  <c r="I91" i="51"/>
  <c r="M91" i="51"/>
  <c r="G91" i="51"/>
  <c r="O91" i="51"/>
  <c r="J91" i="51"/>
  <c r="K91" i="51"/>
  <c r="F91" i="51"/>
  <c r="N91" i="51"/>
  <c r="H95" i="51"/>
  <c r="L95" i="51"/>
  <c r="I95" i="51"/>
  <c r="M95" i="51"/>
  <c r="G95" i="51"/>
  <c r="O95" i="51"/>
  <c r="J95" i="51"/>
  <c r="K95" i="51"/>
  <c r="N95" i="51"/>
  <c r="F95" i="51"/>
  <c r="H99" i="51"/>
  <c r="L99" i="51"/>
  <c r="P99" i="51"/>
  <c r="I99" i="51"/>
  <c r="M99" i="51"/>
  <c r="Q99" i="51"/>
  <c r="G99" i="51"/>
  <c r="O99" i="51"/>
  <c r="J99" i="51"/>
  <c r="K99" i="51"/>
  <c r="F99" i="51"/>
  <c r="N99" i="51"/>
  <c r="H103" i="51"/>
  <c r="L103" i="51"/>
  <c r="P103" i="51"/>
  <c r="I103" i="51"/>
  <c r="M103" i="51"/>
  <c r="Q103" i="51"/>
  <c r="G103" i="51"/>
  <c r="O103" i="51"/>
  <c r="J103" i="51"/>
  <c r="K103" i="51"/>
  <c r="N103" i="51"/>
  <c r="F103" i="51"/>
  <c r="H108" i="51"/>
  <c r="P108" i="51"/>
  <c r="I108" i="51"/>
  <c r="Q108" i="51"/>
  <c r="K108" i="51"/>
  <c r="F108" i="51"/>
  <c r="N108" i="51"/>
  <c r="G108" i="51"/>
  <c r="O108" i="51"/>
  <c r="J108" i="51"/>
  <c r="H112" i="51"/>
  <c r="L112" i="51"/>
  <c r="P112" i="51"/>
  <c r="I112" i="51"/>
  <c r="M112" i="51"/>
  <c r="Q112" i="51"/>
  <c r="F112" i="51"/>
  <c r="J112" i="51"/>
  <c r="N112" i="51"/>
  <c r="G112" i="51"/>
  <c r="K112" i="51"/>
  <c r="O112" i="51"/>
  <c r="H117" i="51"/>
  <c r="L117" i="51"/>
  <c r="P117" i="51"/>
  <c r="I117" i="51"/>
  <c r="M117" i="51"/>
  <c r="Q117" i="51"/>
  <c r="F117" i="51"/>
  <c r="J117" i="51"/>
  <c r="N117" i="51"/>
  <c r="G117" i="51"/>
  <c r="K117" i="51"/>
  <c r="O117" i="51"/>
  <c r="H121" i="51"/>
  <c r="L121" i="51"/>
  <c r="P121" i="51"/>
  <c r="I121" i="51"/>
  <c r="M121" i="51"/>
  <c r="Q121" i="51"/>
  <c r="F121" i="51"/>
  <c r="J121" i="51"/>
  <c r="N121" i="51"/>
  <c r="G121" i="51"/>
  <c r="K121" i="51"/>
  <c r="O121" i="51"/>
  <c r="H125" i="51"/>
  <c r="L125" i="51"/>
  <c r="P125" i="51"/>
  <c r="I125" i="51"/>
  <c r="M125" i="51"/>
  <c r="Q125" i="51"/>
  <c r="F125" i="51"/>
  <c r="J125" i="51"/>
  <c r="N125" i="51"/>
  <c r="G125" i="51"/>
  <c r="K125" i="51"/>
  <c r="O125" i="51"/>
  <c r="H129" i="51"/>
  <c r="L129" i="51"/>
  <c r="P129" i="51"/>
  <c r="I129" i="51"/>
  <c r="M129" i="51"/>
  <c r="Q129" i="51"/>
  <c r="F129" i="51"/>
  <c r="J129" i="51"/>
  <c r="N129" i="51"/>
  <c r="G129" i="51"/>
  <c r="K129" i="51"/>
  <c r="O129" i="51"/>
  <c r="H133" i="51"/>
  <c r="L133" i="51"/>
  <c r="P133" i="51"/>
  <c r="I133" i="51"/>
  <c r="M133" i="51"/>
  <c r="Q133" i="51"/>
  <c r="F133" i="51"/>
  <c r="J133" i="51"/>
  <c r="N133" i="51"/>
  <c r="G133" i="51"/>
  <c r="K133" i="51"/>
  <c r="O133" i="51"/>
  <c r="H138" i="51"/>
  <c r="L138" i="51"/>
  <c r="P138" i="51"/>
  <c r="I138" i="51"/>
  <c r="M138" i="51"/>
  <c r="Q138" i="51"/>
  <c r="F138" i="51"/>
  <c r="J138" i="51"/>
  <c r="N138" i="51"/>
  <c r="K138" i="51"/>
  <c r="O138" i="51"/>
  <c r="G138" i="51"/>
  <c r="H142" i="51"/>
  <c r="L142" i="51"/>
  <c r="P142" i="51"/>
  <c r="I142" i="51"/>
  <c r="M142" i="51"/>
  <c r="Q142" i="51"/>
  <c r="F142" i="51"/>
  <c r="J142" i="51"/>
  <c r="N142" i="51"/>
  <c r="K142" i="51"/>
  <c r="O142" i="51"/>
  <c r="G142" i="51"/>
  <c r="I146" i="51"/>
  <c r="M146" i="51"/>
  <c r="F146" i="51"/>
  <c r="J146" i="51"/>
  <c r="H146" i="51"/>
  <c r="O146" i="51"/>
  <c r="K146" i="51"/>
  <c r="P146" i="51"/>
  <c r="L146" i="51"/>
  <c r="Q146" i="51"/>
  <c r="G146" i="51"/>
  <c r="N146" i="51"/>
  <c r="G151" i="51"/>
  <c r="K151" i="51"/>
  <c r="O151" i="51"/>
  <c r="H151" i="51"/>
  <c r="L151" i="51"/>
  <c r="P151" i="51"/>
  <c r="I151" i="51"/>
  <c r="M151" i="51"/>
  <c r="Q151" i="51"/>
  <c r="F151" i="51"/>
  <c r="J151" i="51"/>
  <c r="N151" i="51"/>
  <c r="G155" i="51"/>
  <c r="K155" i="51"/>
  <c r="O155" i="51"/>
  <c r="H155" i="51"/>
  <c r="L155" i="51"/>
  <c r="P155" i="51"/>
  <c r="I155" i="51"/>
  <c r="M155" i="51"/>
  <c r="Q155" i="51"/>
  <c r="F155" i="51"/>
  <c r="J155" i="51"/>
  <c r="N155" i="51"/>
  <c r="G159" i="51"/>
  <c r="K159" i="51"/>
  <c r="O159" i="51"/>
  <c r="H159" i="51"/>
  <c r="L159" i="51"/>
  <c r="P159" i="51"/>
  <c r="I159" i="51"/>
  <c r="M159" i="51"/>
  <c r="F159" i="51"/>
  <c r="J159" i="51"/>
  <c r="N159" i="51"/>
  <c r="Q159" i="51"/>
  <c r="G163" i="51"/>
  <c r="K163" i="51"/>
  <c r="O163" i="51"/>
  <c r="I163" i="51"/>
  <c r="N163" i="51"/>
  <c r="J163" i="51"/>
  <c r="P163" i="51"/>
  <c r="F163" i="51"/>
  <c r="L163" i="51"/>
  <c r="Q163" i="51"/>
  <c r="H163" i="51"/>
  <c r="M163" i="51"/>
  <c r="G167" i="51"/>
  <c r="K167" i="51"/>
  <c r="O167" i="51"/>
  <c r="I167" i="51"/>
  <c r="N167" i="51"/>
  <c r="J167" i="51"/>
  <c r="P167" i="51"/>
  <c r="F167" i="51"/>
  <c r="L167" i="51"/>
  <c r="Q167" i="51"/>
  <c r="M167" i="51"/>
  <c r="H167" i="51"/>
  <c r="G168" i="51"/>
  <c r="K168" i="51"/>
  <c r="O168" i="51"/>
  <c r="H168" i="51"/>
  <c r="M168" i="51"/>
  <c r="I168" i="51"/>
  <c r="N168" i="51"/>
  <c r="J168" i="51"/>
  <c r="P168" i="51"/>
  <c r="F168" i="51"/>
  <c r="L168" i="51"/>
  <c r="Q168" i="51"/>
  <c r="G172" i="51"/>
  <c r="K172" i="51"/>
  <c r="O172" i="51"/>
  <c r="H172" i="51"/>
  <c r="M172" i="51"/>
  <c r="I172" i="51"/>
  <c r="N172" i="51"/>
  <c r="J172" i="51"/>
  <c r="P172" i="51"/>
  <c r="Q172" i="51"/>
  <c r="L172" i="51"/>
  <c r="F172" i="51"/>
  <c r="G176" i="51"/>
  <c r="K176" i="51"/>
  <c r="O176" i="51"/>
  <c r="H176" i="51"/>
  <c r="M176" i="51"/>
  <c r="I176" i="51"/>
  <c r="N176" i="51"/>
  <c r="J176" i="51"/>
  <c r="P176" i="51"/>
  <c r="L176" i="51"/>
  <c r="F176" i="51"/>
  <c r="Q176" i="51"/>
  <c r="J41" i="51"/>
  <c r="N41" i="51"/>
  <c r="K41" i="51"/>
  <c r="O41" i="51"/>
  <c r="L41" i="51"/>
  <c r="M41" i="51"/>
  <c r="H41" i="51"/>
  <c r="P41" i="51"/>
  <c r="I41" i="51"/>
  <c r="Q41" i="51"/>
  <c r="J46" i="51"/>
  <c r="N46" i="51"/>
  <c r="K46" i="51"/>
  <c r="O46" i="51"/>
  <c r="P46" i="51"/>
  <c r="Q46" i="51"/>
  <c r="L46" i="51"/>
  <c r="M46" i="51"/>
  <c r="F50" i="51"/>
  <c r="J50" i="51"/>
  <c r="N50" i="51"/>
  <c r="K50" i="51"/>
  <c r="O50" i="51"/>
  <c r="H50" i="51"/>
  <c r="P50" i="51"/>
  <c r="I50" i="51"/>
  <c r="Q50" i="51"/>
  <c r="L50" i="51"/>
  <c r="M50" i="51"/>
  <c r="H71" i="51"/>
  <c r="L71" i="51"/>
  <c r="P71" i="51"/>
  <c r="I71" i="51"/>
  <c r="M71" i="51"/>
  <c r="Q71" i="51"/>
  <c r="F71" i="51"/>
  <c r="J71" i="51"/>
  <c r="N71" i="51"/>
  <c r="G71" i="51"/>
  <c r="K71" i="51"/>
  <c r="O71" i="51"/>
  <c r="H93" i="51"/>
  <c r="L93" i="51"/>
  <c r="I93" i="51"/>
  <c r="M93" i="51"/>
  <c r="G93" i="51"/>
  <c r="J93" i="51"/>
  <c r="K93" i="51"/>
  <c r="F93" i="51"/>
  <c r="H106" i="51"/>
  <c r="L106" i="51"/>
  <c r="I106" i="51"/>
  <c r="M106" i="51"/>
  <c r="K106" i="51"/>
  <c r="F106" i="51"/>
  <c r="G106" i="51"/>
  <c r="J106" i="51"/>
  <c r="I110" i="51"/>
  <c r="G110" i="51"/>
  <c r="L110" i="51"/>
  <c r="P110" i="51"/>
  <c r="H110" i="51"/>
  <c r="M110" i="51"/>
  <c r="Q110" i="51"/>
  <c r="J110" i="51"/>
  <c r="N110" i="51"/>
  <c r="O110" i="51"/>
  <c r="F110" i="51"/>
  <c r="K110" i="51"/>
  <c r="H114" i="51"/>
  <c r="L114" i="51"/>
  <c r="P114" i="51"/>
  <c r="I114" i="51"/>
  <c r="M114" i="51"/>
  <c r="Q114" i="51"/>
  <c r="F114" i="51"/>
  <c r="J114" i="51"/>
  <c r="N114" i="51"/>
  <c r="O114" i="51"/>
  <c r="G114" i="51"/>
  <c r="K114" i="51"/>
  <c r="H119" i="51"/>
  <c r="L119" i="51"/>
  <c r="P119" i="51"/>
  <c r="I119" i="51"/>
  <c r="M119" i="51"/>
  <c r="Q119" i="51"/>
  <c r="F119" i="51"/>
  <c r="J119" i="51"/>
  <c r="N119" i="51"/>
  <c r="O119" i="51"/>
  <c r="G119" i="51"/>
  <c r="K119" i="51"/>
  <c r="H123" i="51"/>
  <c r="L123" i="51"/>
  <c r="P123" i="51"/>
  <c r="I123" i="51"/>
  <c r="M123" i="51"/>
  <c r="Q123" i="51"/>
  <c r="F123" i="51"/>
  <c r="J123" i="51"/>
  <c r="N123" i="51"/>
  <c r="O123" i="51"/>
  <c r="G123" i="51"/>
  <c r="K123" i="51"/>
  <c r="H131" i="51"/>
  <c r="L131" i="51"/>
  <c r="P131" i="51"/>
  <c r="I131" i="51"/>
  <c r="M131" i="51"/>
  <c r="Q131" i="51"/>
  <c r="F131" i="51"/>
  <c r="J131" i="51"/>
  <c r="N131" i="51"/>
  <c r="O131" i="51"/>
  <c r="G131" i="51"/>
  <c r="K131" i="51"/>
  <c r="H144" i="51"/>
  <c r="L144" i="51"/>
  <c r="P144" i="51"/>
  <c r="I144" i="51"/>
  <c r="M144" i="51"/>
  <c r="Q144" i="51"/>
  <c r="F144" i="51"/>
  <c r="J144" i="51"/>
  <c r="N144" i="51"/>
  <c r="G144" i="51"/>
  <c r="K144" i="51"/>
  <c r="O144" i="51"/>
  <c r="G149" i="51"/>
  <c r="K149" i="51"/>
  <c r="O149" i="51"/>
  <c r="H149" i="51"/>
  <c r="L149" i="51"/>
  <c r="P149" i="51"/>
  <c r="I149" i="51"/>
  <c r="M149" i="51"/>
  <c r="Q149" i="51"/>
  <c r="N149" i="51"/>
  <c r="J149" i="51"/>
  <c r="F149" i="51"/>
  <c r="G157" i="51"/>
  <c r="K157" i="51"/>
  <c r="O157" i="51"/>
  <c r="H157" i="51"/>
  <c r="L157" i="51"/>
  <c r="P157" i="51"/>
  <c r="I157" i="51"/>
  <c r="M157" i="51"/>
  <c r="Q157" i="51"/>
  <c r="N157" i="51"/>
  <c r="F157" i="51"/>
  <c r="J157" i="51"/>
  <c r="G165" i="51"/>
  <c r="K165" i="51"/>
  <c r="O165" i="51"/>
  <c r="F165" i="51"/>
  <c r="L165" i="51"/>
  <c r="Q165" i="51"/>
  <c r="H165" i="51"/>
  <c r="M165" i="51"/>
  <c r="I165" i="51"/>
  <c r="N165" i="51"/>
  <c r="P165" i="51"/>
  <c r="J165" i="51"/>
  <c r="M34" i="51"/>
  <c r="Q34" i="51"/>
  <c r="J34" i="51"/>
  <c r="N34" i="51"/>
  <c r="K34" i="51"/>
  <c r="O34" i="51"/>
  <c r="P34" i="51"/>
  <c r="L34" i="51"/>
  <c r="F38" i="51"/>
  <c r="J38" i="51"/>
  <c r="N38" i="51"/>
  <c r="K38" i="51"/>
  <c r="O38" i="51"/>
  <c r="H38" i="51"/>
  <c r="P38" i="51"/>
  <c r="I38" i="51"/>
  <c r="Q38" i="51"/>
  <c r="L38" i="51"/>
  <c r="M38" i="51"/>
  <c r="F42" i="51"/>
  <c r="J42" i="51"/>
  <c r="N42" i="51"/>
  <c r="K42" i="51"/>
  <c r="O42" i="51"/>
  <c r="P42" i="51"/>
  <c r="Q42" i="51"/>
  <c r="L42" i="51"/>
  <c r="M42" i="51"/>
  <c r="F47" i="51"/>
  <c r="J47" i="51"/>
  <c r="N47" i="51"/>
  <c r="K47" i="51"/>
  <c r="O47" i="51"/>
  <c r="L47" i="51"/>
  <c r="M47" i="51"/>
  <c r="P47" i="51"/>
  <c r="Q47" i="51"/>
  <c r="F51" i="51"/>
  <c r="J51" i="51"/>
  <c r="N51" i="51"/>
  <c r="K51" i="51"/>
  <c r="O51" i="51"/>
  <c r="L51" i="51"/>
  <c r="M51" i="51"/>
  <c r="H51" i="51"/>
  <c r="P51" i="51"/>
  <c r="Q51" i="51"/>
  <c r="I51" i="51"/>
  <c r="F56" i="51"/>
  <c r="N56" i="51"/>
  <c r="G56" i="51"/>
  <c r="O56" i="51"/>
  <c r="L56" i="51"/>
  <c r="M56" i="51"/>
  <c r="H56" i="51"/>
  <c r="P56" i="51"/>
  <c r="I56" i="51"/>
  <c r="Q56" i="51"/>
  <c r="F60" i="51"/>
  <c r="N60" i="51"/>
  <c r="G60" i="51"/>
  <c r="K60" i="51"/>
  <c r="O60" i="51"/>
  <c r="H60" i="51"/>
  <c r="P60" i="51"/>
  <c r="Q60" i="51"/>
  <c r="I60" i="51"/>
  <c r="F64" i="51"/>
  <c r="J64" i="51"/>
  <c r="N64" i="51"/>
  <c r="G64" i="51"/>
  <c r="K64" i="51"/>
  <c r="O64" i="51"/>
  <c r="L64" i="51"/>
  <c r="M64" i="51"/>
  <c r="H64" i="51"/>
  <c r="P64" i="51"/>
  <c r="I64" i="51"/>
  <c r="Q64" i="51"/>
  <c r="H68" i="51"/>
  <c r="L68" i="51"/>
  <c r="P68" i="51"/>
  <c r="I68" i="51"/>
  <c r="M68" i="51"/>
  <c r="Q68" i="51"/>
  <c r="F68" i="51"/>
  <c r="J68" i="51"/>
  <c r="N68" i="51"/>
  <c r="G68" i="51"/>
  <c r="K68" i="51"/>
  <c r="O68" i="51"/>
  <c r="H72" i="51"/>
  <c r="L72" i="51"/>
  <c r="P72" i="51"/>
  <c r="I72" i="51"/>
  <c r="M72" i="51"/>
  <c r="Q72" i="51"/>
  <c r="F72" i="51"/>
  <c r="J72" i="51"/>
  <c r="N72" i="51"/>
  <c r="G72" i="51"/>
  <c r="K72" i="51"/>
  <c r="O72" i="51"/>
  <c r="H77" i="51"/>
  <c r="L77" i="51"/>
  <c r="P77" i="51"/>
  <c r="I77" i="51"/>
  <c r="M77" i="51"/>
  <c r="Q77" i="51"/>
  <c r="F77" i="51"/>
  <c r="N77" i="51"/>
  <c r="O77" i="51"/>
  <c r="G77" i="51"/>
  <c r="H81" i="51"/>
  <c r="L81" i="51"/>
  <c r="P81" i="51"/>
  <c r="I81" i="51"/>
  <c r="M81" i="51"/>
  <c r="Q81" i="51"/>
  <c r="F81" i="51"/>
  <c r="J81" i="51"/>
  <c r="K81" i="51"/>
  <c r="N81" i="51"/>
  <c r="O81" i="51"/>
  <c r="G81" i="51"/>
  <c r="H86" i="51"/>
  <c r="L86" i="51"/>
  <c r="P86" i="51"/>
  <c r="I86" i="51"/>
  <c r="M86" i="51"/>
  <c r="Q86" i="51"/>
  <c r="K86" i="51"/>
  <c r="F86" i="51"/>
  <c r="G86" i="51"/>
  <c r="J86" i="51"/>
  <c r="H90" i="51"/>
  <c r="L90" i="51"/>
  <c r="I90" i="51"/>
  <c r="M90" i="51"/>
  <c r="K90" i="51"/>
  <c r="F90" i="51"/>
  <c r="N90" i="51"/>
  <c r="G90" i="51"/>
  <c r="J90" i="51"/>
  <c r="H94" i="51"/>
  <c r="L94" i="51"/>
  <c r="I94" i="51"/>
  <c r="M94" i="51"/>
  <c r="K94" i="51"/>
  <c r="F94" i="51"/>
  <c r="N94" i="51"/>
  <c r="G94" i="51"/>
  <c r="O94" i="51"/>
  <c r="J94" i="51"/>
  <c r="H98" i="51"/>
  <c r="L98" i="51"/>
  <c r="P98" i="51"/>
  <c r="I98" i="51"/>
  <c r="M98" i="51"/>
  <c r="Q98" i="51"/>
  <c r="K98" i="51"/>
  <c r="F98" i="51"/>
  <c r="N98" i="51"/>
  <c r="G98" i="51"/>
  <c r="O98" i="51"/>
  <c r="J98" i="51"/>
  <c r="H102" i="51"/>
  <c r="L102" i="51"/>
  <c r="P102" i="51"/>
  <c r="I102" i="51"/>
  <c r="M102" i="51"/>
  <c r="Q102" i="51"/>
  <c r="K102" i="51"/>
  <c r="F102" i="51"/>
  <c r="N102" i="51"/>
  <c r="G102" i="51"/>
  <c r="O102" i="51"/>
  <c r="J102" i="51"/>
  <c r="H107" i="51"/>
  <c r="L107" i="51"/>
  <c r="I107" i="51"/>
  <c r="M107" i="51"/>
  <c r="G107" i="51"/>
  <c r="J107" i="51"/>
  <c r="K107" i="51"/>
  <c r="F107" i="51"/>
  <c r="H111" i="51"/>
  <c r="L111" i="51"/>
  <c r="P111" i="51"/>
  <c r="I111" i="51"/>
  <c r="M111" i="51"/>
  <c r="Q111" i="51"/>
  <c r="F111" i="51"/>
  <c r="J111" i="51"/>
  <c r="N111" i="51"/>
  <c r="G111" i="51"/>
  <c r="K111" i="51"/>
  <c r="O111" i="51"/>
  <c r="H115" i="51"/>
  <c r="L115" i="51"/>
  <c r="P115" i="51"/>
  <c r="I115" i="51"/>
  <c r="M115" i="51"/>
  <c r="Q115" i="51"/>
  <c r="F115" i="51"/>
  <c r="J115" i="51"/>
  <c r="N115" i="51"/>
  <c r="G115" i="51"/>
  <c r="K115" i="51"/>
  <c r="O115" i="51"/>
  <c r="H120" i="51"/>
  <c r="L120" i="51"/>
  <c r="P120" i="51"/>
  <c r="I120" i="51"/>
  <c r="M120" i="51"/>
  <c r="Q120" i="51"/>
  <c r="F120" i="51"/>
  <c r="J120" i="51"/>
  <c r="N120" i="51"/>
  <c r="G120" i="51"/>
  <c r="K120" i="51"/>
  <c r="O120" i="51"/>
  <c r="H124" i="51"/>
  <c r="L124" i="51"/>
  <c r="P124" i="51"/>
  <c r="I124" i="51"/>
  <c r="M124" i="51"/>
  <c r="Q124" i="51"/>
  <c r="F124" i="51"/>
  <c r="J124" i="51"/>
  <c r="N124" i="51"/>
  <c r="G124" i="51"/>
  <c r="K124" i="51"/>
  <c r="O124" i="51"/>
  <c r="H128" i="51"/>
  <c r="L128" i="51"/>
  <c r="P128" i="51"/>
  <c r="I128" i="51"/>
  <c r="M128" i="51"/>
  <c r="Q128" i="51"/>
  <c r="F128" i="51"/>
  <c r="J128" i="51"/>
  <c r="N128" i="51"/>
  <c r="G128" i="51"/>
  <c r="K128" i="51"/>
  <c r="O128" i="51"/>
  <c r="H132" i="51"/>
  <c r="L132" i="51"/>
  <c r="P132" i="51"/>
  <c r="I132" i="51"/>
  <c r="M132" i="51"/>
  <c r="Q132" i="51"/>
  <c r="F132" i="51"/>
  <c r="J132" i="51"/>
  <c r="N132" i="51"/>
  <c r="G132" i="51"/>
  <c r="K132" i="51"/>
  <c r="O132" i="51"/>
  <c r="H136" i="51"/>
  <c r="L136" i="51"/>
  <c r="P136" i="51"/>
  <c r="I136" i="51"/>
  <c r="M136" i="51"/>
  <c r="Q136" i="51"/>
  <c r="F136" i="51"/>
  <c r="J136" i="51"/>
  <c r="N136" i="51"/>
  <c r="G136" i="51"/>
  <c r="K136" i="51"/>
  <c r="O136" i="51"/>
  <c r="H137" i="51"/>
  <c r="L137" i="51"/>
  <c r="P137" i="51"/>
  <c r="I137" i="51"/>
  <c r="M137" i="51"/>
  <c r="Q137" i="51"/>
  <c r="F137" i="51"/>
  <c r="J137" i="51"/>
  <c r="N137" i="51"/>
  <c r="G137" i="51"/>
  <c r="K137" i="51"/>
  <c r="O137" i="51"/>
  <c r="H141" i="51"/>
  <c r="L141" i="51"/>
  <c r="P141" i="51"/>
  <c r="I141" i="51"/>
  <c r="M141" i="51"/>
  <c r="Q141" i="51"/>
  <c r="F141" i="51"/>
  <c r="J141" i="51"/>
  <c r="N141" i="51"/>
  <c r="G141" i="51"/>
  <c r="K141" i="51"/>
  <c r="O141" i="51"/>
  <c r="H145" i="51"/>
  <c r="L145" i="51"/>
  <c r="P145" i="51"/>
  <c r="I145" i="51"/>
  <c r="M145" i="51"/>
  <c r="Q145" i="51"/>
  <c r="F145" i="51"/>
  <c r="J145" i="51"/>
  <c r="N145" i="51"/>
  <c r="G145" i="51"/>
  <c r="K145" i="51"/>
  <c r="O145" i="51"/>
  <c r="G150" i="51"/>
  <c r="K150" i="51"/>
  <c r="O150" i="51"/>
  <c r="H150" i="51"/>
  <c r="L150" i="51"/>
  <c r="P150" i="51"/>
  <c r="I150" i="51"/>
  <c r="M150" i="51"/>
  <c r="Q150" i="51"/>
  <c r="F150" i="51"/>
  <c r="J150" i="51"/>
  <c r="N150" i="51"/>
  <c r="G154" i="51"/>
  <c r="K154" i="51"/>
  <c r="O154" i="51"/>
  <c r="H154" i="51"/>
  <c r="L154" i="51"/>
  <c r="P154" i="51"/>
  <c r="I154" i="51"/>
  <c r="M154" i="51"/>
  <c r="Q154" i="51"/>
  <c r="F154" i="51"/>
  <c r="J154" i="51"/>
  <c r="N154" i="51"/>
  <c r="G158" i="51"/>
  <c r="K158" i="51"/>
  <c r="O158" i="51"/>
  <c r="H158" i="51"/>
  <c r="L158" i="51"/>
  <c r="P158" i="51"/>
  <c r="I158" i="51"/>
  <c r="M158" i="51"/>
  <c r="Q158" i="51"/>
  <c r="F158" i="51"/>
  <c r="J158" i="51"/>
  <c r="N158" i="51"/>
  <c r="G162" i="51"/>
  <c r="K162" i="51"/>
  <c r="O162" i="51"/>
  <c r="J162" i="51"/>
  <c r="P162" i="51"/>
  <c r="F162" i="51"/>
  <c r="L162" i="51"/>
  <c r="Q162" i="51"/>
  <c r="H162" i="51"/>
  <c r="M162" i="51"/>
  <c r="I162" i="51"/>
  <c r="N162" i="51"/>
  <c r="G166" i="51"/>
  <c r="K166" i="51"/>
  <c r="O166" i="51"/>
  <c r="J166" i="51"/>
  <c r="P166" i="51"/>
  <c r="F166" i="51"/>
  <c r="L166" i="51"/>
  <c r="Q166" i="51"/>
  <c r="H166" i="51"/>
  <c r="M166" i="51"/>
  <c r="I166" i="51"/>
  <c r="N166" i="51"/>
  <c r="G171" i="51"/>
  <c r="K171" i="51"/>
  <c r="O171" i="51"/>
  <c r="I171" i="51"/>
  <c r="N171" i="51"/>
  <c r="J171" i="51"/>
  <c r="P171" i="51"/>
  <c r="F171" i="51"/>
  <c r="L171" i="51"/>
  <c r="Q171" i="51"/>
  <c r="H171" i="51"/>
  <c r="M171" i="51"/>
  <c r="G175" i="51"/>
  <c r="K175" i="51"/>
  <c r="O175" i="51"/>
  <c r="I175" i="51"/>
  <c r="N175" i="51"/>
  <c r="J175" i="51"/>
  <c r="P175" i="51"/>
  <c r="F175" i="51"/>
  <c r="L175" i="51"/>
  <c r="Q175" i="51"/>
  <c r="H175" i="51"/>
  <c r="M175" i="51"/>
  <c r="J30" i="51"/>
  <c r="N30" i="51"/>
  <c r="K30" i="51"/>
  <c r="M30" i="51"/>
  <c r="O30" i="51"/>
  <c r="L30" i="51"/>
  <c r="P30" i="51"/>
  <c r="Q30" i="51"/>
  <c r="J25" i="51"/>
  <c r="N25" i="51"/>
  <c r="K25" i="51"/>
  <c r="O25" i="51"/>
  <c r="M25" i="51"/>
  <c r="L25" i="51"/>
  <c r="P25" i="51"/>
  <c r="Q25" i="51"/>
  <c r="J29" i="51"/>
  <c r="N29" i="51"/>
  <c r="K29" i="51"/>
  <c r="O29" i="51"/>
  <c r="Q29" i="51"/>
  <c r="L29" i="51"/>
  <c r="P29" i="51"/>
  <c r="M29" i="51"/>
  <c r="L26" i="51"/>
  <c r="P26" i="51"/>
  <c r="M26" i="51"/>
  <c r="K26" i="51"/>
  <c r="Q26" i="51"/>
  <c r="J26" i="51"/>
  <c r="N26" i="51"/>
  <c r="O26" i="51"/>
  <c r="Q24" i="51"/>
  <c r="M24" i="51"/>
  <c r="I24" i="51"/>
  <c r="P24" i="51"/>
  <c r="L24" i="51"/>
  <c r="H24" i="51"/>
  <c r="O24" i="51"/>
  <c r="K24" i="51"/>
  <c r="N24" i="51"/>
  <c r="J24" i="51"/>
  <c r="N28" i="51"/>
  <c r="O28" i="51"/>
  <c r="K28" i="51"/>
  <c r="J28" i="51"/>
  <c r="P28" i="51"/>
  <c r="Q28" i="51"/>
  <c r="H27" i="51"/>
  <c r="L27" i="51"/>
  <c r="P27" i="51"/>
  <c r="I27" i="51"/>
  <c r="M27" i="51"/>
  <c r="O27" i="51"/>
  <c r="Q27" i="51"/>
  <c r="J27" i="51"/>
  <c r="N27" i="51"/>
  <c r="K27" i="51"/>
  <c r="D611" i="52"/>
  <c r="D584" i="52"/>
  <c r="D592" i="52"/>
  <c r="D600" i="52"/>
  <c r="D554" i="52"/>
  <c r="D562" i="52"/>
  <c r="D570" i="52"/>
  <c r="D578" i="52"/>
  <c r="D530" i="52"/>
  <c r="D538" i="52"/>
  <c r="D546" i="52"/>
  <c r="D499" i="52"/>
  <c r="D507" i="52"/>
  <c r="D515" i="52"/>
  <c r="D465" i="52"/>
  <c r="D473" i="52"/>
  <c r="D481" i="52"/>
  <c r="D489" i="52"/>
  <c r="D497" i="52"/>
  <c r="D579" i="52"/>
  <c r="D587" i="52"/>
  <c r="D595" i="52"/>
  <c r="D603" i="52"/>
  <c r="D557" i="52"/>
  <c r="D565" i="52"/>
  <c r="D573" i="52"/>
  <c r="D525" i="52"/>
  <c r="D533" i="52"/>
  <c r="D541" i="52"/>
  <c r="D549" i="52"/>
  <c r="D502" i="52"/>
  <c r="D510" i="52"/>
  <c r="D518" i="52"/>
  <c r="D468" i="52"/>
  <c r="D476" i="52"/>
  <c r="D484" i="52"/>
  <c r="D492" i="52"/>
  <c r="D609" i="52"/>
  <c r="D582" i="52"/>
  <c r="D590" i="52"/>
  <c r="D598" i="52"/>
  <c r="D606" i="52"/>
  <c r="D560" i="52"/>
  <c r="D568" i="52"/>
  <c r="D576" i="52"/>
  <c r="D528" i="52"/>
  <c r="D536" i="52"/>
  <c r="D544" i="52"/>
  <c r="D552" i="52"/>
  <c r="D505" i="52"/>
  <c r="D513" i="52"/>
  <c r="D521" i="52"/>
  <c r="D471" i="52"/>
  <c r="D479" i="52"/>
  <c r="D487" i="52"/>
  <c r="D495" i="52"/>
  <c r="D612" i="52"/>
  <c r="D585" i="52"/>
  <c r="D593" i="52"/>
  <c r="D601" i="52"/>
  <c r="D555" i="52"/>
  <c r="D563" i="52"/>
  <c r="D571" i="52"/>
  <c r="D523" i="52"/>
  <c r="D531" i="52"/>
  <c r="D539" i="52"/>
  <c r="D547" i="52"/>
  <c r="D500" i="52"/>
  <c r="D508" i="52"/>
  <c r="D516" i="52"/>
  <c r="D466" i="52"/>
  <c r="D474" i="52"/>
  <c r="D482" i="52"/>
  <c r="D490" i="52"/>
  <c r="D498" i="52"/>
  <c r="D610" i="52"/>
  <c r="D583" i="52"/>
  <c r="D591" i="52"/>
  <c r="D599" i="52"/>
  <c r="D607" i="52"/>
  <c r="D561" i="52"/>
  <c r="D569" i="52"/>
  <c r="D577" i="52"/>
  <c r="D529" i="52"/>
  <c r="D537" i="52"/>
  <c r="D545" i="52"/>
  <c r="D553" i="52"/>
  <c r="D506" i="52"/>
  <c r="D514" i="52"/>
  <c r="D522" i="52"/>
  <c r="D472" i="52"/>
  <c r="D480" i="52"/>
  <c r="D488" i="52"/>
  <c r="D496" i="52"/>
  <c r="D613" i="52"/>
  <c r="D586" i="52"/>
  <c r="D594" i="52"/>
  <c r="D602" i="52"/>
  <c r="D556" i="52"/>
  <c r="D564" i="52"/>
  <c r="D572" i="52"/>
  <c r="D524" i="52"/>
  <c r="D532" i="52"/>
  <c r="D540" i="52"/>
  <c r="D548" i="52"/>
  <c r="D501" i="52"/>
  <c r="D509" i="52"/>
  <c r="D608" i="52"/>
  <c r="D581" i="52"/>
  <c r="D589" i="52"/>
  <c r="D597" i="52"/>
  <c r="D605" i="52"/>
  <c r="D559" i="52"/>
  <c r="D567" i="52"/>
  <c r="D575" i="52"/>
  <c r="D527" i="52"/>
  <c r="D535" i="52"/>
  <c r="D543" i="52"/>
  <c r="D551" i="52"/>
  <c r="D504" i="52"/>
  <c r="D512" i="52"/>
  <c r="D520" i="52"/>
  <c r="D470" i="52"/>
  <c r="D478" i="52"/>
  <c r="D486" i="52"/>
  <c r="D494" i="52"/>
  <c r="D519" i="52"/>
  <c r="D477" i="52"/>
  <c r="D493" i="52"/>
  <c r="D596" i="52"/>
  <c r="D574" i="52"/>
  <c r="D550" i="52"/>
  <c r="D467" i="52"/>
  <c r="D483" i="52"/>
  <c r="D604" i="52"/>
  <c r="D526" i="52"/>
  <c r="D503" i="52"/>
  <c r="D469" i="52"/>
  <c r="D485" i="52"/>
  <c r="D580" i="52"/>
  <c r="D558" i="52"/>
  <c r="D534" i="52"/>
  <c r="D511" i="52"/>
  <c r="D517" i="52"/>
  <c r="D475" i="52"/>
  <c r="D491" i="52"/>
  <c r="D588" i="52"/>
  <c r="D566" i="52"/>
  <c r="D542" i="52"/>
  <c r="T41" i="51"/>
  <c r="F41" i="51" s="1"/>
  <c r="T106" i="51"/>
  <c r="P106" i="51" s="1"/>
  <c r="A351" i="55"/>
  <c r="M351" i="55" s="1"/>
  <c r="A348" i="55"/>
  <c r="M348" i="55" s="1"/>
  <c r="A352" i="55"/>
  <c r="M352" i="55" s="1"/>
  <c r="A353" i="55"/>
  <c r="M353" i="55" s="1"/>
  <c r="A347" i="55"/>
  <c r="M347" i="55" s="1"/>
  <c r="A354" i="55"/>
  <c r="M354" i="55" s="1"/>
  <c r="A350" i="55"/>
  <c r="M350" i="55" s="1"/>
  <c r="A355" i="55"/>
  <c r="M355" i="55" s="1"/>
  <c r="A349" i="55"/>
  <c r="M349" i="55" s="1"/>
  <c r="M356" i="55"/>
  <c r="V164" i="51"/>
  <c r="T82" i="51"/>
  <c r="V97" i="51"/>
  <c r="U102" i="51"/>
  <c r="U166" i="51"/>
  <c r="V166" i="51"/>
  <c r="U165" i="51"/>
  <c r="T127" i="51"/>
  <c r="U127" i="51"/>
  <c r="U125" i="51"/>
  <c r="U123" i="51"/>
  <c r="U130" i="51"/>
  <c r="T37" i="51"/>
  <c r="F37" i="51" s="1"/>
  <c r="V150" i="51"/>
  <c r="U121" i="51"/>
  <c r="V123" i="51"/>
  <c r="V148" i="51"/>
  <c r="E747" i="52" s="1"/>
  <c r="T121" i="51"/>
  <c r="V126" i="51"/>
  <c r="U28" i="51"/>
  <c r="U59" i="51"/>
  <c r="U61" i="51"/>
  <c r="V66" i="51"/>
  <c r="U71" i="51"/>
  <c r="U90" i="51"/>
  <c r="U92" i="51"/>
  <c r="V93" i="51"/>
  <c r="U104" i="51"/>
  <c r="T75" i="51"/>
  <c r="L75" i="51" s="1"/>
  <c r="T86" i="51"/>
  <c r="N86" i="51" s="1"/>
  <c r="V108" i="51"/>
  <c r="U113" i="51"/>
  <c r="T115" i="51"/>
  <c r="U147" i="51"/>
  <c r="V172" i="51"/>
  <c r="V32" i="51"/>
  <c r="U86" i="51"/>
  <c r="V113" i="51"/>
  <c r="U115" i="51"/>
  <c r="V132" i="51"/>
  <c r="V138" i="51"/>
  <c r="V154" i="51"/>
  <c r="U155" i="51"/>
  <c r="U161" i="51"/>
  <c r="V176" i="51"/>
  <c r="U24" i="51"/>
  <c r="V25" i="51"/>
  <c r="V26" i="51"/>
  <c r="U27" i="51"/>
  <c r="T28" i="51"/>
  <c r="L28" i="51" s="1"/>
  <c r="V30" i="51"/>
  <c r="T44" i="51"/>
  <c r="H44" i="51" s="1"/>
  <c r="T48" i="51"/>
  <c r="H48" i="51" s="1"/>
  <c r="V62" i="51"/>
  <c r="T65" i="51"/>
  <c r="U73" i="51"/>
  <c r="T96" i="51"/>
  <c r="T109" i="51"/>
  <c r="U149" i="51"/>
  <c r="U150" i="51"/>
  <c r="U152" i="51"/>
  <c r="U159" i="51"/>
  <c r="T49" i="51"/>
  <c r="T55" i="51"/>
  <c r="J55" i="51" s="1"/>
  <c r="V57" i="51"/>
  <c r="V71" i="51"/>
  <c r="V73" i="51"/>
  <c r="V80" i="51"/>
  <c r="U81" i="51"/>
  <c r="U83" i="51"/>
  <c r="T85" i="51"/>
  <c r="V88" i="51"/>
  <c r="V102" i="51"/>
  <c r="V104" i="51"/>
  <c r="V143" i="51"/>
  <c r="U144" i="51"/>
  <c r="U145" i="51"/>
  <c r="V147" i="51"/>
  <c r="T161" i="51"/>
  <c r="T33" i="51"/>
  <c r="H33" i="51" s="1"/>
  <c r="V36" i="51"/>
  <c r="U37" i="51"/>
  <c r="U39" i="51"/>
  <c r="T40" i="51"/>
  <c r="V41" i="51"/>
  <c r="V43" i="51"/>
  <c r="T45" i="51"/>
  <c r="H45" i="51" s="1"/>
  <c r="U55" i="51"/>
  <c r="T62" i="51"/>
  <c r="L62" i="51" s="1"/>
  <c r="V65" i="51"/>
  <c r="T66" i="51"/>
  <c r="V81" i="51"/>
  <c r="V83" i="51"/>
  <c r="U85" i="51"/>
  <c r="V86" i="51"/>
  <c r="V96" i="51"/>
  <c r="T97" i="51"/>
  <c r="V117" i="51"/>
  <c r="E494" i="52" s="1"/>
  <c r="U118" i="51"/>
  <c r="V119" i="51"/>
  <c r="W119" i="51" s="1"/>
  <c r="X119" i="51" s="1"/>
  <c r="T120" i="51"/>
  <c r="U138" i="51"/>
  <c r="T140" i="51"/>
  <c r="V145" i="51"/>
  <c r="V159" i="51"/>
  <c r="V171" i="51"/>
  <c r="T173" i="51"/>
  <c r="V175" i="51"/>
  <c r="T177" i="51"/>
  <c r="U178" i="51"/>
  <c r="T24" i="51"/>
  <c r="F24" i="51" s="1"/>
  <c r="U32" i="51"/>
  <c r="V37" i="51"/>
  <c r="T58" i="51"/>
  <c r="L58" i="51" s="1"/>
  <c r="U66" i="51"/>
  <c r="U97" i="51"/>
  <c r="T103" i="51"/>
  <c r="V110" i="51"/>
  <c r="V112" i="51"/>
  <c r="T113" i="51"/>
  <c r="T114" i="51"/>
  <c r="U120" i="51"/>
  <c r="T130" i="51"/>
  <c r="U132" i="51"/>
  <c r="U134" i="51"/>
  <c r="U135" i="51"/>
  <c r="U140" i="51"/>
  <c r="T152" i="51"/>
  <c r="U154" i="51"/>
  <c r="U173" i="51"/>
  <c r="U177" i="51"/>
  <c r="V46" i="51"/>
  <c r="V139" i="51"/>
  <c r="V146" i="51"/>
  <c r="V28" i="51"/>
  <c r="U29" i="51"/>
  <c r="V33" i="51"/>
  <c r="W33" i="51" s="1"/>
  <c r="X33" i="51" s="1"/>
  <c r="V34" i="51"/>
  <c r="U35" i="51"/>
  <c r="T36" i="51"/>
  <c r="F36" i="51" s="1"/>
  <c r="U40" i="51"/>
  <c r="V47" i="51"/>
  <c r="W47" i="51" s="1"/>
  <c r="X47" i="51" s="1"/>
  <c r="U49" i="51"/>
  <c r="V50" i="51"/>
  <c r="T53" i="51"/>
  <c r="V55" i="51"/>
  <c r="V56" i="51"/>
  <c r="T57" i="51"/>
  <c r="J57" i="51" s="1"/>
  <c r="V67" i="51"/>
  <c r="T68" i="51"/>
  <c r="V75" i="51"/>
  <c r="U76" i="51"/>
  <c r="V77" i="51"/>
  <c r="T78" i="51"/>
  <c r="L78" i="51" s="1"/>
  <c r="V85" i="51"/>
  <c r="V87" i="51"/>
  <c r="T88" i="51"/>
  <c r="N88" i="51" s="1"/>
  <c r="V98" i="51"/>
  <c r="T99" i="51"/>
  <c r="V106" i="51"/>
  <c r="U107" i="51"/>
  <c r="T108" i="51"/>
  <c r="L108" i="51" s="1"/>
  <c r="V128" i="51"/>
  <c r="W128" i="51" s="1"/>
  <c r="X128" i="51" s="1"/>
  <c r="V135" i="51"/>
  <c r="U136" i="51"/>
  <c r="V155" i="51"/>
  <c r="U156" i="51"/>
  <c r="U157" i="51"/>
  <c r="U168" i="51"/>
  <c r="U169" i="51"/>
  <c r="V173" i="51"/>
  <c r="V174" i="51"/>
  <c r="T175" i="51"/>
  <c r="V177" i="51"/>
  <c r="A464" i="52"/>
  <c r="V38" i="51"/>
  <c r="V133" i="51"/>
  <c r="W133" i="51" s="1"/>
  <c r="X133" i="51" s="1"/>
  <c r="V151" i="51"/>
  <c r="V160" i="51"/>
  <c r="V167" i="51"/>
  <c r="V24" i="51"/>
  <c r="U25" i="51"/>
  <c r="V29" i="51"/>
  <c r="U31" i="51"/>
  <c r="T32" i="51"/>
  <c r="H32" i="51" s="1"/>
  <c r="U36" i="51"/>
  <c r="V40" i="51"/>
  <c r="U41" i="51"/>
  <c r="V51" i="51"/>
  <c r="W51" i="51" s="1"/>
  <c r="X51" i="51" s="1"/>
  <c r="U53" i="51"/>
  <c r="U57" i="51"/>
  <c r="T59" i="51"/>
  <c r="L59" i="51" s="1"/>
  <c r="V64" i="51"/>
  <c r="U68" i="51"/>
  <c r="U70" i="51"/>
  <c r="T71" i="51"/>
  <c r="U78" i="51"/>
  <c r="T81" i="51"/>
  <c r="U88" i="51"/>
  <c r="T90" i="51"/>
  <c r="P90" i="51" s="1"/>
  <c r="V95" i="51"/>
  <c r="U99" i="51"/>
  <c r="U101" i="51"/>
  <c r="T102" i="51"/>
  <c r="U108" i="51"/>
  <c r="U110" i="51"/>
  <c r="T118" i="51"/>
  <c r="V121" i="51"/>
  <c r="V122" i="51"/>
  <c r="T123" i="51"/>
  <c r="T125" i="51"/>
  <c r="V130" i="51"/>
  <c r="V131" i="51"/>
  <c r="T132" i="51"/>
  <c r="U137" i="51"/>
  <c r="T138" i="51"/>
  <c r="V140" i="51"/>
  <c r="V141" i="51"/>
  <c r="U142" i="51"/>
  <c r="U143" i="51"/>
  <c r="U148" i="51"/>
  <c r="V152" i="51"/>
  <c r="V153" i="51"/>
  <c r="T154" i="51"/>
  <c r="V157" i="51"/>
  <c r="U158" i="51"/>
  <c r="T159" i="51"/>
  <c r="V161" i="51"/>
  <c r="V162" i="51"/>
  <c r="U163" i="51"/>
  <c r="U164" i="51"/>
  <c r="V169" i="51"/>
  <c r="U170" i="51"/>
  <c r="U171" i="51"/>
  <c r="U175" i="51"/>
  <c r="A164" i="52"/>
  <c r="U43" i="51"/>
  <c r="T63" i="51"/>
  <c r="L63" i="51" s="1"/>
  <c r="T67" i="51"/>
  <c r="V70" i="51"/>
  <c r="T77" i="51"/>
  <c r="J77" i="51" s="1"/>
  <c r="U87" i="51"/>
  <c r="T98" i="51"/>
  <c r="V107" i="51"/>
  <c r="U112" i="51"/>
  <c r="V124" i="51"/>
  <c r="V137" i="51"/>
  <c r="T137" i="51"/>
  <c r="U153" i="51"/>
  <c r="T153" i="51"/>
  <c r="V156" i="51"/>
  <c r="T156" i="51"/>
  <c r="U174" i="51"/>
  <c r="T174" i="51"/>
  <c r="V178" i="51"/>
  <c r="T178" i="51"/>
  <c r="U52" i="51"/>
  <c r="U72" i="51"/>
  <c r="U89" i="51"/>
  <c r="V165" i="51"/>
  <c r="T165" i="51"/>
  <c r="T35" i="51"/>
  <c r="H35" i="51" s="1"/>
  <c r="T39" i="51"/>
  <c r="U56" i="51"/>
  <c r="V76" i="51"/>
  <c r="U80" i="51"/>
  <c r="V92" i="51"/>
  <c r="T93" i="51"/>
  <c r="N93" i="51" s="1"/>
  <c r="T94" i="51"/>
  <c r="P94" i="51" s="1"/>
  <c r="V101" i="51"/>
  <c r="T105" i="51"/>
  <c r="T126" i="51"/>
  <c r="T30" i="51"/>
  <c r="H30" i="51" s="1"/>
  <c r="T34" i="51"/>
  <c r="H34" i="51" s="1"/>
  <c r="T38" i="51"/>
  <c r="V42" i="51"/>
  <c r="W42" i="51" s="1"/>
  <c r="X42" i="51" s="1"/>
  <c r="T46" i="51"/>
  <c r="F46" i="51" s="1"/>
  <c r="T47" i="51"/>
  <c r="H47" i="51" s="1"/>
  <c r="T50" i="51"/>
  <c r="T51" i="51"/>
  <c r="T52" i="51"/>
  <c r="V54" i="51"/>
  <c r="W54" i="51" s="1"/>
  <c r="V60" i="51"/>
  <c r="W60" i="51" s="1"/>
  <c r="X60" i="51" s="1"/>
  <c r="V63" i="51"/>
  <c r="T64" i="51"/>
  <c r="U65" i="51"/>
  <c r="V69" i="51"/>
  <c r="W69" i="51" s="1"/>
  <c r="X69" i="51" s="1"/>
  <c r="T70" i="51"/>
  <c r="T72" i="51"/>
  <c r="V74" i="51"/>
  <c r="W74" i="51" s="1"/>
  <c r="X74" i="51" s="1"/>
  <c r="U75" i="51"/>
  <c r="T76" i="51"/>
  <c r="J76" i="51" s="1"/>
  <c r="V79" i="51"/>
  <c r="W79" i="51" s="1"/>
  <c r="X79" i="51" s="1"/>
  <c r="V84" i="51"/>
  <c r="W84" i="51" s="1"/>
  <c r="X84" i="51" s="1"/>
  <c r="T89" i="51"/>
  <c r="N89" i="51" s="1"/>
  <c r="V91" i="51"/>
  <c r="T92" i="51"/>
  <c r="P92" i="51" s="1"/>
  <c r="V94" i="51"/>
  <c r="T95" i="51"/>
  <c r="P95" i="51" s="1"/>
  <c r="U96" i="51"/>
  <c r="V100" i="51"/>
  <c r="W100" i="51" s="1"/>
  <c r="X100" i="51" s="1"/>
  <c r="T101" i="51"/>
  <c r="V105" i="51"/>
  <c r="U106" i="51"/>
  <c r="T107" i="51"/>
  <c r="N107" i="51" s="1"/>
  <c r="V111" i="51"/>
  <c r="W111" i="51" s="1"/>
  <c r="X111" i="51" s="1"/>
  <c r="V116" i="51"/>
  <c r="W116" i="51" s="1"/>
  <c r="T117" i="51"/>
  <c r="V120" i="51"/>
  <c r="V129" i="51"/>
  <c r="U131" i="51"/>
  <c r="T131" i="51"/>
  <c r="V134" i="51"/>
  <c r="T134" i="51"/>
  <c r="V142" i="51"/>
  <c r="T142" i="51"/>
  <c r="V158" i="51"/>
  <c r="T158" i="51"/>
  <c r="U162" i="51"/>
  <c r="T162" i="51"/>
  <c r="V168" i="51"/>
  <c r="T168" i="51"/>
  <c r="U44" i="51"/>
  <c r="U48" i="51"/>
  <c r="U58" i="51"/>
  <c r="U82" i="51"/>
  <c r="U103" i="51"/>
  <c r="U109" i="51"/>
  <c r="U114" i="51"/>
  <c r="V118" i="51"/>
  <c r="T119" i="51"/>
  <c r="U129" i="51"/>
  <c r="T129" i="51"/>
  <c r="T133" i="51"/>
  <c r="U160" i="51"/>
  <c r="T160" i="51"/>
  <c r="U167" i="51"/>
  <c r="T167" i="51"/>
  <c r="T27" i="51"/>
  <c r="F27" i="51" s="1"/>
  <c r="T31" i="51"/>
  <c r="H31" i="51" s="1"/>
  <c r="V61" i="51"/>
  <c r="T74" i="51"/>
  <c r="U122" i="51"/>
  <c r="T122" i="51"/>
  <c r="V125" i="51"/>
  <c r="U141" i="51"/>
  <c r="T141" i="51"/>
  <c r="T26" i="51"/>
  <c r="H26" i="51" s="1"/>
  <c r="T61" i="51"/>
  <c r="L61" i="51" s="1"/>
  <c r="T25" i="51"/>
  <c r="H25" i="51" s="1"/>
  <c r="U26" i="51"/>
  <c r="V27" i="51"/>
  <c r="T29" i="51"/>
  <c r="H29" i="51" s="1"/>
  <c r="U30" i="51"/>
  <c r="V31" i="51"/>
  <c r="U34" i="51"/>
  <c r="V35" i="51"/>
  <c r="U38" i="51"/>
  <c r="V39" i="51"/>
  <c r="T42" i="51"/>
  <c r="H42" i="51" s="1"/>
  <c r="T43" i="51"/>
  <c r="V44" i="51"/>
  <c r="V45" i="51"/>
  <c r="W45" i="51" s="1"/>
  <c r="X45" i="51" s="1"/>
  <c r="U46" i="51"/>
  <c r="V48" i="51"/>
  <c r="V49" i="51"/>
  <c r="U50" i="51"/>
  <c r="V52" i="51"/>
  <c r="V53" i="51"/>
  <c r="T54" i="51"/>
  <c r="T56" i="51"/>
  <c r="J56" i="51" s="1"/>
  <c r="V58" i="51"/>
  <c r="V59" i="51"/>
  <c r="T60" i="51"/>
  <c r="L60" i="51" s="1"/>
  <c r="U62" i="51"/>
  <c r="U63" i="51"/>
  <c r="U64" i="51"/>
  <c r="U67" i="51"/>
  <c r="V68" i="51"/>
  <c r="T69" i="51"/>
  <c r="V72" i="51"/>
  <c r="T73" i="51"/>
  <c r="U77" i="51"/>
  <c r="V78" i="51"/>
  <c r="T79" i="51"/>
  <c r="T80" i="51"/>
  <c r="V82" i="51"/>
  <c r="T83" i="51"/>
  <c r="T84" i="51"/>
  <c r="T87" i="51"/>
  <c r="P87" i="51" s="1"/>
  <c r="V89" i="51"/>
  <c r="V90" i="51"/>
  <c r="T91" i="51"/>
  <c r="P91" i="51" s="1"/>
  <c r="U93" i="51"/>
  <c r="U94" i="51"/>
  <c r="U95" i="51"/>
  <c r="U98" i="51"/>
  <c r="V99" i="51"/>
  <c r="T100" i="51"/>
  <c r="V103" i="51"/>
  <c r="T104" i="51"/>
  <c r="U105" i="51"/>
  <c r="V109" i="51"/>
  <c r="T110" i="51"/>
  <c r="T111" i="51"/>
  <c r="T112" i="51"/>
  <c r="V114" i="51"/>
  <c r="V115" i="51"/>
  <c r="T116" i="51"/>
  <c r="U124" i="51"/>
  <c r="T124" i="51"/>
  <c r="U126" i="51"/>
  <c r="V127" i="51"/>
  <c r="T128" i="51"/>
  <c r="V136" i="51"/>
  <c r="T136" i="51"/>
  <c r="U139" i="51"/>
  <c r="T139" i="51"/>
  <c r="V144" i="51"/>
  <c r="T144" i="51"/>
  <c r="U146" i="51"/>
  <c r="T146" i="51"/>
  <c r="V149" i="51"/>
  <c r="T149" i="51"/>
  <c r="U151" i="51"/>
  <c r="T151" i="51"/>
  <c r="V163" i="51"/>
  <c r="T163" i="51"/>
  <c r="V170" i="51"/>
  <c r="T170" i="51"/>
  <c r="U172" i="51"/>
  <c r="T172" i="51"/>
  <c r="U176" i="51"/>
  <c r="T135" i="51"/>
  <c r="T143" i="51"/>
  <c r="T145" i="51"/>
  <c r="T147" i="51"/>
  <c r="T148" i="51"/>
  <c r="T150" i="51"/>
  <c r="T155" i="51"/>
  <c r="T157" i="51"/>
  <c r="T164" i="51"/>
  <c r="T166" i="51"/>
  <c r="T169" i="51"/>
  <c r="T171" i="51"/>
  <c r="T176" i="51"/>
  <c r="D464" i="52"/>
  <c r="W130" i="51" l="1"/>
  <c r="X130" i="51" s="1"/>
  <c r="W171" i="51"/>
  <c r="X171" i="51" s="1"/>
  <c r="F45" i="51"/>
  <c r="G45" i="51"/>
  <c r="H46" i="51"/>
  <c r="H28" i="51"/>
  <c r="F25" i="51"/>
  <c r="F33" i="51"/>
  <c r="F29" i="51"/>
  <c r="F35" i="51"/>
  <c r="F31" i="51"/>
  <c r="F30" i="51"/>
  <c r="F34" i="51"/>
  <c r="G33" i="51"/>
  <c r="W15" i="51"/>
  <c r="I42" i="51"/>
  <c r="T16" i="51"/>
  <c r="S17" i="51"/>
  <c r="V17" i="51"/>
  <c r="U17" i="51"/>
  <c r="W14" i="51"/>
  <c r="P93" i="51"/>
  <c r="L76" i="51"/>
  <c r="J59" i="51"/>
  <c r="T14" i="51"/>
  <c r="X116" i="51"/>
  <c r="J60" i="51"/>
  <c r="J61" i="51"/>
  <c r="P88" i="51"/>
  <c r="F32" i="51"/>
  <c r="X54" i="51"/>
  <c r="P89" i="51"/>
  <c r="L55" i="51"/>
  <c r="N92" i="51"/>
  <c r="H75" i="51"/>
  <c r="J58" i="51"/>
  <c r="N106" i="51"/>
  <c r="L57" i="51"/>
  <c r="T15" i="51"/>
  <c r="P107" i="51"/>
  <c r="N87" i="51"/>
  <c r="J75" i="51"/>
  <c r="I45" i="51"/>
  <c r="F44" i="51"/>
  <c r="I33" i="51"/>
  <c r="F28" i="51"/>
  <c r="M60" i="51"/>
  <c r="I47" i="51"/>
  <c r="E449" i="52"/>
  <c r="D332" i="52"/>
  <c r="E290" i="52"/>
  <c r="D290" i="52"/>
  <c r="D314" i="52"/>
  <c r="W27" i="51"/>
  <c r="F26" i="51"/>
  <c r="W164" i="51"/>
  <c r="X164" i="51" s="1"/>
  <c r="W71" i="51"/>
  <c r="X71" i="51" s="1"/>
  <c r="W154" i="51"/>
  <c r="X154" i="51" s="1"/>
  <c r="E160" i="52"/>
  <c r="E780" i="52"/>
  <c r="E803" i="52"/>
  <c r="E867" i="52"/>
  <c r="E772" i="52"/>
  <c r="E836" i="52"/>
  <c r="E892" i="52"/>
  <c r="E882" i="52"/>
  <c r="E817" i="52"/>
  <c r="E881" i="52"/>
  <c r="E771" i="52"/>
  <c r="E831" i="52"/>
  <c r="E812" i="52"/>
  <c r="E876" i="52"/>
  <c r="E781" i="52"/>
  <c r="E845" i="52"/>
  <c r="E901" i="52"/>
  <c r="E770" i="52"/>
  <c r="E826" i="52"/>
  <c r="E890" i="52"/>
  <c r="E835" i="52"/>
  <c r="E870" i="52"/>
  <c r="E820" i="52"/>
  <c r="E891" i="52"/>
  <c r="E789" i="52"/>
  <c r="E853" i="52"/>
  <c r="E909" i="52"/>
  <c r="E778" i="52"/>
  <c r="E834" i="52"/>
  <c r="E898" i="52"/>
  <c r="E784" i="52"/>
  <c r="E795" i="52"/>
  <c r="E859" i="52"/>
  <c r="E764" i="52"/>
  <c r="E828" i="52"/>
  <c r="E884" i="52"/>
  <c r="E857" i="52"/>
  <c r="E809" i="52"/>
  <c r="E873" i="52"/>
  <c r="D686" i="52"/>
  <c r="D897" i="52"/>
  <c r="D889" i="52"/>
  <c r="D880" i="52"/>
  <c r="D872" i="52"/>
  <c r="D833" i="52"/>
  <c r="D825" i="52"/>
  <c r="D816" i="52"/>
  <c r="D777" i="52"/>
  <c r="D769" i="52"/>
  <c r="D877" i="52"/>
  <c r="D908" i="52"/>
  <c r="D900" i="52"/>
  <c r="D891" i="52"/>
  <c r="D852" i="52"/>
  <c r="D844" i="52"/>
  <c r="D835" i="52"/>
  <c r="D827" i="52"/>
  <c r="D788" i="52"/>
  <c r="D780" i="52"/>
  <c r="D771" i="52"/>
  <c r="D886" i="52"/>
  <c r="D860" i="52"/>
  <c r="D883" i="52"/>
  <c r="D875" i="52"/>
  <c r="D866" i="52"/>
  <c r="D858" i="52"/>
  <c r="D819" i="52"/>
  <c r="D811" i="52"/>
  <c r="D802" i="52"/>
  <c r="D794" i="52"/>
  <c r="D907" i="52"/>
  <c r="D864" i="52"/>
  <c r="D826" i="52"/>
  <c r="D856" i="52"/>
  <c r="D779" i="52"/>
  <c r="D796" i="52"/>
  <c r="D830" i="52"/>
  <c r="D766" i="52"/>
  <c r="D786" i="52"/>
  <c r="D878" i="52"/>
  <c r="D805" i="52"/>
  <c r="D901" i="52"/>
  <c r="D910" i="52"/>
  <c r="D902" i="52"/>
  <c r="D863" i="52"/>
  <c r="D855" i="52"/>
  <c r="D846" i="52"/>
  <c r="D807" i="52"/>
  <c r="D799" i="52"/>
  <c r="D790" i="52"/>
  <c r="D782" i="52"/>
  <c r="D869" i="52"/>
  <c r="D882" i="52"/>
  <c r="D874" i="52"/>
  <c r="D865" i="52"/>
  <c r="D857" i="52"/>
  <c r="D818" i="52"/>
  <c r="D810" i="52"/>
  <c r="D801" i="52"/>
  <c r="D903" i="52"/>
  <c r="D913" i="52"/>
  <c r="D905" i="52"/>
  <c r="D896" i="52"/>
  <c r="D888" i="52"/>
  <c r="D849" i="52"/>
  <c r="D841" i="52"/>
  <c r="D832" i="52"/>
  <c r="D824" i="52"/>
  <c r="D793" i="52"/>
  <c r="D785" i="52"/>
  <c r="D776" i="52"/>
  <c r="D768" i="52"/>
  <c r="D881" i="52"/>
  <c r="D821" i="52"/>
  <c r="D778" i="52"/>
  <c r="D839" i="52"/>
  <c r="D851" i="52"/>
  <c r="D808" i="52"/>
  <c r="D809" i="52"/>
  <c r="D847" i="52"/>
  <c r="D867" i="52"/>
  <c r="D850" i="52"/>
  <c r="D803" i="52"/>
  <c r="D861" i="52"/>
  <c r="D814" i="52"/>
  <c r="D909" i="52"/>
  <c r="D884" i="52"/>
  <c r="D893" i="52"/>
  <c r="D885" i="52"/>
  <c r="D876" i="52"/>
  <c r="D837" i="52"/>
  <c r="D829" i="52"/>
  <c r="D820" i="52"/>
  <c r="D812" i="52"/>
  <c r="D773" i="52"/>
  <c r="D765" i="52"/>
  <c r="D890" i="52"/>
  <c r="D912" i="52"/>
  <c r="D904" i="52"/>
  <c r="D895" i="52"/>
  <c r="D887" i="52"/>
  <c r="D848" i="52"/>
  <c r="D840" i="52"/>
  <c r="D831" i="52"/>
  <c r="D792" i="52"/>
  <c r="D784" i="52"/>
  <c r="D775" i="52"/>
  <c r="D767" i="52"/>
  <c r="D898" i="52"/>
  <c r="D873" i="52"/>
  <c r="D879" i="52"/>
  <c r="D871" i="52"/>
  <c r="D862" i="52"/>
  <c r="D854" i="52"/>
  <c r="D823" i="52"/>
  <c r="D815" i="52"/>
  <c r="D806" i="52"/>
  <c r="D798" i="52"/>
  <c r="D899" i="52"/>
  <c r="D834" i="52"/>
  <c r="D787" i="52"/>
  <c r="D838" i="52"/>
  <c r="D774" i="52"/>
  <c r="D791" i="52"/>
  <c r="D906" i="52"/>
  <c r="D859" i="52"/>
  <c r="D842" i="52"/>
  <c r="D795" i="52"/>
  <c r="D911" i="52"/>
  <c r="D870" i="52"/>
  <c r="D822" i="52"/>
  <c r="D797" i="52"/>
  <c r="D868" i="52"/>
  <c r="D892" i="52"/>
  <c r="D817" i="52"/>
  <c r="D800" i="52"/>
  <c r="D813" i="52"/>
  <c r="D764" i="52"/>
  <c r="D828" i="52"/>
  <c r="D843" i="52"/>
  <c r="D772" i="52"/>
  <c r="D836" i="52"/>
  <c r="D783" i="52"/>
  <c r="D804" i="52"/>
  <c r="D781" i="52"/>
  <c r="D845" i="52"/>
  <c r="D770" i="52"/>
  <c r="D894" i="52"/>
  <c r="D789" i="52"/>
  <c r="D853" i="52"/>
  <c r="E822" i="52"/>
  <c r="E844" i="52"/>
  <c r="E805" i="52"/>
  <c r="E848" i="52"/>
  <c r="E801" i="52"/>
  <c r="E775" i="52"/>
  <c r="E818" i="52"/>
  <c r="E874" i="52"/>
  <c r="E765" i="52"/>
  <c r="E773" i="52"/>
  <c r="E782" i="52"/>
  <c r="E790" i="52"/>
  <c r="E829" i="52"/>
  <c r="E837" i="52"/>
  <c r="E846" i="52"/>
  <c r="E885" i="52"/>
  <c r="E893" i="52"/>
  <c r="E902" i="52"/>
  <c r="E910" i="52"/>
  <c r="E798" i="52"/>
  <c r="E806" i="52"/>
  <c r="E815" i="52"/>
  <c r="E823" i="52"/>
  <c r="E854" i="52"/>
  <c r="E862" i="52"/>
  <c r="E871" i="52"/>
  <c r="E879" i="52"/>
  <c r="E865" i="52"/>
  <c r="E779" i="52"/>
  <c r="E787" i="52"/>
  <c r="E796" i="52"/>
  <c r="E804" i="52"/>
  <c r="E843" i="52"/>
  <c r="E851" i="52"/>
  <c r="E860" i="52"/>
  <c r="E868" i="52"/>
  <c r="E899" i="52"/>
  <c r="E907" i="52"/>
  <c r="D14" i="52"/>
  <c r="E827" i="52"/>
  <c r="E788" i="52"/>
  <c r="E852" i="52"/>
  <c r="E792" i="52"/>
  <c r="E861" i="52"/>
  <c r="E904" i="52"/>
  <c r="E799" i="52"/>
  <c r="E807" i="52"/>
  <c r="E816" i="52"/>
  <c r="E855" i="52"/>
  <c r="E863" i="52"/>
  <c r="E872" i="52"/>
  <c r="E880" i="52"/>
  <c r="E878" i="52"/>
  <c r="E768" i="52"/>
  <c r="E776" i="52"/>
  <c r="E785" i="52"/>
  <c r="E793" i="52"/>
  <c r="E824" i="52"/>
  <c r="E832" i="52"/>
  <c r="E841" i="52"/>
  <c r="E849" i="52"/>
  <c r="E888" i="52"/>
  <c r="E896" i="52"/>
  <c r="E905" i="52"/>
  <c r="E913" i="52"/>
  <c r="E895" i="52"/>
  <c r="E766" i="52"/>
  <c r="E774" i="52"/>
  <c r="E813" i="52"/>
  <c r="E821" i="52"/>
  <c r="E830" i="52"/>
  <c r="E838" i="52"/>
  <c r="E869" i="52"/>
  <c r="E877" i="52"/>
  <c r="E886" i="52"/>
  <c r="E894" i="52"/>
  <c r="E814" i="52"/>
  <c r="E797" i="52"/>
  <c r="E840" i="52"/>
  <c r="E767" i="52"/>
  <c r="E810" i="52"/>
  <c r="E887" i="52"/>
  <c r="E769" i="52"/>
  <c r="E777" i="52"/>
  <c r="E786" i="52"/>
  <c r="E825" i="52"/>
  <c r="E833" i="52"/>
  <c r="E842" i="52"/>
  <c r="E850" i="52"/>
  <c r="E889" i="52"/>
  <c r="E897" i="52"/>
  <c r="E906" i="52"/>
  <c r="E908" i="52"/>
  <c r="E794" i="52"/>
  <c r="E802" i="52"/>
  <c r="E811" i="52"/>
  <c r="E819" i="52"/>
  <c r="E858" i="52"/>
  <c r="E866" i="52"/>
  <c r="E875" i="52"/>
  <c r="E883" i="52"/>
  <c r="E912" i="52"/>
  <c r="E900" i="52"/>
  <c r="E783" i="52"/>
  <c r="E791" i="52"/>
  <c r="E800" i="52"/>
  <c r="E808" i="52"/>
  <c r="E839" i="52"/>
  <c r="E847" i="52"/>
  <c r="E856" i="52"/>
  <c r="E864" i="52"/>
  <c r="E903" i="52"/>
  <c r="E911" i="52"/>
  <c r="D177" i="52"/>
  <c r="D291" i="52"/>
  <c r="D258" i="52"/>
  <c r="D649" i="52"/>
  <c r="E640" i="52"/>
  <c r="D218" i="52"/>
  <c r="D267" i="52"/>
  <c r="D305" i="52"/>
  <c r="D617" i="52"/>
  <c r="D701" i="52"/>
  <c r="D202" i="52"/>
  <c r="D175" i="52"/>
  <c r="D289" i="52"/>
  <c r="D688" i="52"/>
  <c r="E681" i="52"/>
  <c r="D246" i="52"/>
  <c r="D216" i="52"/>
  <c r="D706" i="52"/>
  <c r="D699" i="52"/>
  <c r="D708" i="52"/>
  <c r="D230" i="52"/>
  <c r="D200" i="52"/>
  <c r="D687" i="52"/>
  <c r="D724" i="52"/>
  <c r="D664" i="52"/>
  <c r="D381" i="52"/>
  <c r="D276" i="52"/>
  <c r="D244" i="52"/>
  <c r="E692" i="52"/>
  <c r="E635" i="52"/>
  <c r="E372" i="52"/>
  <c r="D233" i="52"/>
  <c r="D260" i="52"/>
  <c r="D228" i="52"/>
  <c r="E673" i="52"/>
  <c r="E663" i="52"/>
  <c r="E382" i="52"/>
  <c r="D184" i="52"/>
  <c r="D307" i="52"/>
  <c r="D274" i="52"/>
  <c r="D704" i="52"/>
  <c r="D363" i="52"/>
  <c r="E167" i="52"/>
  <c r="E266" i="52"/>
  <c r="E533" i="52"/>
  <c r="W159" i="51"/>
  <c r="X159" i="51" s="1"/>
  <c r="D188" i="52"/>
  <c r="E177" i="52"/>
  <c r="E222" i="52"/>
  <c r="D245" i="52"/>
  <c r="D180" i="52"/>
  <c r="E173" i="52"/>
  <c r="D263" i="52"/>
  <c r="E190" i="52"/>
  <c r="E174" i="52"/>
  <c r="E215" i="52"/>
  <c r="E199" i="52"/>
  <c r="E243" i="52"/>
  <c r="E227" i="52"/>
  <c r="E273" i="52"/>
  <c r="E257" i="52"/>
  <c r="E304" i="52"/>
  <c r="E288" i="52"/>
  <c r="D306" i="52"/>
  <c r="D182" i="52"/>
  <c r="D166" i="52"/>
  <c r="D207" i="52"/>
  <c r="D191" i="52"/>
  <c r="D235" i="52"/>
  <c r="D281" i="52"/>
  <c r="D265" i="52"/>
  <c r="D312" i="52"/>
  <c r="D296" i="52"/>
  <c r="E264" i="52"/>
  <c r="E188" i="52"/>
  <c r="E172" i="52"/>
  <c r="E213" i="52"/>
  <c r="E197" i="52"/>
  <c r="E241" i="52"/>
  <c r="E225" i="52"/>
  <c r="E271" i="52"/>
  <c r="E255" i="52"/>
  <c r="E302" i="52"/>
  <c r="E286" i="52"/>
  <c r="E744" i="52"/>
  <c r="E711" i="52"/>
  <c r="D679" i="52"/>
  <c r="D660" i="52"/>
  <c r="E646" i="52"/>
  <c r="E674" i="52"/>
  <c r="E685" i="52"/>
  <c r="E696" i="52"/>
  <c r="E721" i="52"/>
  <c r="D630" i="52"/>
  <c r="D658" i="52"/>
  <c r="D696" i="52"/>
  <c r="E632" i="52"/>
  <c r="D711" i="52"/>
  <c r="D733" i="52"/>
  <c r="D675" i="52"/>
  <c r="E590" i="52"/>
  <c r="E578" i="52"/>
  <c r="D392" i="52"/>
  <c r="E333" i="52"/>
  <c r="D462" i="52"/>
  <c r="D347" i="52"/>
  <c r="E250" i="52"/>
  <c r="E282" i="52"/>
  <c r="E760" i="52"/>
  <c r="E748" i="52"/>
  <c r="E680" i="52"/>
  <c r="E669" i="52"/>
  <c r="E641" i="52"/>
  <c r="E727" i="52"/>
  <c r="E702" i="52"/>
  <c r="E691" i="52"/>
  <c r="E620" i="52"/>
  <c r="E750" i="52"/>
  <c r="E738" i="52"/>
  <c r="E713" i="52"/>
  <c r="E659" i="52"/>
  <c r="E631" i="52"/>
  <c r="E731" i="52"/>
  <c r="E706" i="52"/>
  <c r="E652" i="52"/>
  <c r="E624" i="52"/>
  <c r="E725" i="52"/>
  <c r="E700" i="52"/>
  <c r="E689" i="52"/>
  <c r="E618" i="52"/>
  <c r="E724" i="52"/>
  <c r="E699" i="52"/>
  <c r="E688" i="52"/>
  <c r="E617" i="52"/>
  <c r="E649" i="52"/>
  <c r="E735" i="52"/>
  <c r="E710" i="52"/>
  <c r="E656" i="52"/>
  <c r="E628" i="52"/>
  <c r="E758" i="52"/>
  <c r="E746" i="52"/>
  <c r="E678" i="52"/>
  <c r="E667" i="52"/>
  <c r="E639" i="52"/>
  <c r="E751" i="52"/>
  <c r="E739" i="52"/>
  <c r="E714" i="52"/>
  <c r="E733" i="52"/>
  <c r="E708" i="52"/>
  <c r="E654" i="52"/>
  <c r="E626" i="52"/>
  <c r="E726" i="52"/>
  <c r="E701" i="52"/>
  <c r="E732" i="52"/>
  <c r="E707" i="52"/>
  <c r="E653" i="52"/>
  <c r="E625" i="52"/>
  <c r="E755" i="52"/>
  <c r="E743" i="52"/>
  <c r="E675" i="52"/>
  <c r="E664" i="52"/>
  <c r="E636" i="52"/>
  <c r="E722" i="52"/>
  <c r="E697" i="52"/>
  <c r="E686" i="52"/>
  <c r="E615" i="52"/>
  <c r="E753" i="52"/>
  <c r="E741" i="52"/>
  <c r="E716" i="52"/>
  <c r="E662" i="52"/>
  <c r="E634" i="52"/>
  <c r="E734" i="52"/>
  <c r="E709" i="52"/>
  <c r="E752" i="52"/>
  <c r="E740" i="52"/>
  <c r="E715" i="52"/>
  <c r="E661" i="52"/>
  <c r="E633" i="52"/>
  <c r="E719" i="52"/>
  <c r="E694" i="52"/>
  <c r="E683" i="52"/>
  <c r="E672" i="52"/>
  <c r="E644" i="52"/>
  <c r="E730" i="52"/>
  <c r="E705" i="52"/>
  <c r="E651" i="52"/>
  <c r="E623" i="52"/>
  <c r="E723" i="52"/>
  <c r="E698" i="52"/>
  <c r="E687" i="52"/>
  <c r="E616" i="52"/>
  <c r="E648" i="52"/>
  <c r="E169" i="52"/>
  <c r="E218" i="52"/>
  <c r="E181" i="52"/>
  <c r="E242" i="52"/>
  <c r="D172" i="52"/>
  <c r="D168" i="52"/>
  <c r="D259" i="52"/>
  <c r="D189" i="52"/>
  <c r="D173" i="52"/>
  <c r="D214" i="52"/>
  <c r="D198" i="52"/>
  <c r="D242" i="52"/>
  <c r="D226" i="52"/>
  <c r="D272" i="52"/>
  <c r="D256" i="52"/>
  <c r="D303" i="52"/>
  <c r="D287" i="52"/>
  <c r="D298" i="52"/>
  <c r="E179" i="52"/>
  <c r="E220" i="52"/>
  <c r="E204" i="52"/>
  <c r="E248" i="52"/>
  <c r="E232" i="52"/>
  <c r="E278" i="52"/>
  <c r="E262" i="52"/>
  <c r="E309" i="52"/>
  <c r="E293" i="52"/>
  <c r="E260" i="52"/>
  <c r="D187" i="52"/>
  <c r="D171" i="52"/>
  <c r="D212" i="52"/>
  <c r="D196" i="52"/>
  <c r="D240" i="52"/>
  <c r="D224" i="52"/>
  <c r="D270" i="52"/>
  <c r="D254" i="52"/>
  <c r="D301" i="52"/>
  <c r="D285" i="52"/>
  <c r="D731" i="52"/>
  <c r="D698" i="52"/>
  <c r="E703" i="52"/>
  <c r="E684" i="52"/>
  <c r="D641" i="52"/>
  <c r="D669" i="52"/>
  <c r="D680" i="52"/>
  <c r="D748" i="52"/>
  <c r="D760" i="52"/>
  <c r="E627" i="52"/>
  <c r="E655" i="52"/>
  <c r="E693" i="52"/>
  <c r="D627" i="52"/>
  <c r="D726" i="52"/>
  <c r="E749" i="52"/>
  <c r="D647" i="52"/>
  <c r="D743" i="52"/>
  <c r="E480" i="52"/>
  <c r="E531" i="52"/>
  <c r="E521" i="52"/>
  <c r="E579" i="52"/>
  <c r="E567" i="52"/>
  <c r="E421" i="52"/>
  <c r="D434" i="52"/>
  <c r="D430" i="52"/>
  <c r="D315" i="52"/>
  <c r="E272" i="52"/>
  <c r="E208" i="52"/>
  <c r="E297" i="52"/>
  <c r="E315" i="52"/>
  <c r="E347" i="52"/>
  <c r="E342" i="52"/>
  <c r="E337" i="52"/>
  <c r="E332" i="52"/>
  <c r="E320" i="52"/>
  <c r="E352" i="52"/>
  <c r="E368" i="52"/>
  <c r="E400" i="52"/>
  <c r="E432" i="52"/>
  <c r="E445" i="52"/>
  <c r="E371" i="52"/>
  <c r="E403" i="52"/>
  <c r="E435" i="52"/>
  <c r="E375" i="52"/>
  <c r="E407" i="52"/>
  <c r="E439" i="52"/>
  <c r="E386" i="52"/>
  <c r="E418" i="52"/>
  <c r="E450" i="52"/>
  <c r="E335" i="52"/>
  <c r="E429" i="52"/>
  <c r="E330" i="52"/>
  <c r="E358" i="52"/>
  <c r="E390" i="52"/>
  <c r="E422" i="52"/>
  <c r="E454" i="52"/>
  <c r="E361" i="52"/>
  <c r="E393" i="52"/>
  <c r="E425" i="52"/>
  <c r="E457" i="52"/>
  <c r="E349" i="52"/>
  <c r="E380" i="52"/>
  <c r="E412" i="52"/>
  <c r="E444" i="52"/>
  <c r="E461" i="52"/>
  <c r="E351" i="52"/>
  <c r="E381" i="52"/>
  <c r="E323" i="52"/>
  <c r="E318" i="52"/>
  <c r="E350" i="52"/>
  <c r="E345" i="52"/>
  <c r="E340" i="52"/>
  <c r="E328" i="52"/>
  <c r="E325" i="52"/>
  <c r="E376" i="52"/>
  <c r="E408" i="52"/>
  <c r="E440" i="52"/>
  <c r="E379" i="52"/>
  <c r="E411" i="52"/>
  <c r="E443" i="52"/>
  <c r="E353" i="52"/>
  <c r="E383" i="52"/>
  <c r="E415" i="52"/>
  <c r="E447" i="52"/>
  <c r="E362" i="52"/>
  <c r="E394" i="52"/>
  <c r="E426" i="52"/>
  <c r="E458" i="52"/>
  <c r="E354" i="52"/>
  <c r="E453" i="52"/>
  <c r="E338" i="52"/>
  <c r="E366" i="52"/>
  <c r="E398" i="52"/>
  <c r="E430" i="52"/>
  <c r="E462" i="52"/>
  <c r="E369" i="52"/>
  <c r="E401" i="52"/>
  <c r="E433" i="52"/>
  <c r="E413" i="52"/>
  <c r="E356" i="52"/>
  <c r="E388" i="52"/>
  <c r="E420" i="52"/>
  <c r="E452" i="52"/>
  <c r="E357" i="52"/>
  <c r="E389" i="52"/>
  <c r="E331" i="52"/>
  <c r="E326" i="52"/>
  <c r="E321" i="52"/>
  <c r="E316" i="52"/>
  <c r="E348" i="52"/>
  <c r="E336" i="52"/>
  <c r="E341" i="52"/>
  <c r="E384" i="52"/>
  <c r="E416" i="52"/>
  <c r="E448" i="52"/>
  <c r="E355" i="52"/>
  <c r="E387" i="52"/>
  <c r="E419" i="52"/>
  <c r="E451" i="52"/>
  <c r="E359" i="52"/>
  <c r="E391" i="52"/>
  <c r="E423" i="52"/>
  <c r="E455" i="52"/>
  <c r="E370" i="52"/>
  <c r="E402" i="52"/>
  <c r="E434" i="52"/>
  <c r="E397" i="52"/>
  <c r="E346" i="52"/>
  <c r="E374" i="52"/>
  <c r="E406" i="52"/>
  <c r="E438" i="52"/>
  <c r="E327" i="52"/>
  <c r="E377" i="52"/>
  <c r="E409" i="52"/>
  <c r="E441" i="52"/>
  <c r="E317" i="52"/>
  <c r="E364" i="52"/>
  <c r="E396" i="52"/>
  <c r="E428" i="52"/>
  <c r="E460" i="52"/>
  <c r="E437" i="52"/>
  <c r="E365" i="52"/>
  <c r="E405" i="52"/>
  <c r="E339" i="52"/>
  <c r="E334" i="52"/>
  <c r="E329" i="52"/>
  <c r="E324" i="52"/>
  <c r="E344" i="52"/>
  <c r="E360" i="52"/>
  <c r="E392" i="52"/>
  <c r="E424" i="52"/>
  <c r="E456" i="52"/>
  <c r="E363" i="52"/>
  <c r="E395" i="52"/>
  <c r="E427" i="52"/>
  <c r="E459" i="52"/>
  <c r="E343" i="52"/>
  <c r="E367" i="52"/>
  <c r="E399" i="52"/>
  <c r="E431" i="52"/>
  <c r="E463" i="52"/>
  <c r="E378" i="52"/>
  <c r="E410" i="52"/>
  <c r="E442" i="52"/>
  <c r="E202" i="52"/>
  <c r="D213" i="52"/>
  <c r="D176" i="52"/>
  <c r="D237" i="52"/>
  <c r="D221" i="52"/>
  <c r="E214" i="52"/>
  <c r="D251" i="52"/>
  <c r="E186" i="52"/>
  <c r="E170" i="52"/>
  <c r="E211" i="52"/>
  <c r="E195" i="52"/>
  <c r="E239" i="52"/>
  <c r="E223" i="52"/>
  <c r="E269" i="52"/>
  <c r="E253" i="52"/>
  <c r="E300" i="52"/>
  <c r="E284" i="52"/>
  <c r="D294" i="52"/>
  <c r="D178" i="52"/>
  <c r="D219" i="52"/>
  <c r="D203" i="52"/>
  <c r="D247" i="52"/>
  <c r="D231" i="52"/>
  <c r="D277" i="52"/>
  <c r="D261" i="52"/>
  <c r="D308" i="52"/>
  <c r="D292" i="52"/>
  <c r="E256" i="52"/>
  <c r="E184" i="52"/>
  <c r="E168" i="52"/>
  <c r="E209" i="52"/>
  <c r="E193" i="52"/>
  <c r="E237" i="52"/>
  <c r="E283" i="52"/>
  <c r="E267" i="52"/>
  <c r="E251" i="52"/>
  <c r="E298" i="52"/>
  <c r="E637" i="52"/>
  <c r="E756" i="52"/>
  <c r="E736" i="52"/>
  <c r="D747" i="52"/>
  <c r="D714" i="52"/>
  <c r="E638" i="52"/>
  <c r="E666" i="52"/>
  <c r="E677" i="52"/>
  <c r="E745" i="52"/>
  <c r="E757" i="52"/>
  <c r="D622" i="52"/>
  <c r="D650" i="52"/>
  <c r="E742" i="52"/>
  <c r="D619" i="52"/>
  <c r="E759" i="52"/>
  <c r="D736" i="52"/>
  <c r="D615" i="52"/>
  <c r="D755" i="52"/>
  <c r="E510" i="52"/>
  <c r="E373" i="52"/>
  <c r="D402" i="52"/>
  <c r="E417" i="52"/>
  <c r="D398" i="52"/>
  <c r="E322" i="52"/>
  <c r="E604" i="52"/>
  <c r="E526" i="52"/>
  <c r="E503" i="52"/>
  <c r="E477" i="52"/>
  <c r="E583" i="52"/>
  <c r="E561" i="52"/>
  <c r="E537" i="52"/>
  <c r="E514" i="52"/>
  <c r="E602" i="52"/>
  <c r="E524" i="52"/>
  <c r="E501" i="52"/>
  <c r="E475" i="52"/>
  <c r="E539" i="52"/>
  <c r="E597" i="52"/>
  <c r="E575" i="52"/>
  <c r="E551" i="52"/>
  <c r="E470" i="52"/>
  <c r="E611" i="52"/>
  <c r="E554" i="52"/>
  <c r="E530" i="52"/>
  <c r="E507" i="52"/>
  <c r="E481" i="52"/>
  <c r="E587" i="52"/>
  <c r="E565" i="52"/>
  <c r="E541" i="52"/>
  <c r="E518" i="52"/>
  <c r="E492" i="52"/>
  <c r="E598" i="52"/>
  <c r="E576" i="52"/>
  <c r="E552" i="52"/>
  <c r="E471" i="52"/>
  <c r="E488" i="52"/>
  <c r="E508" i="52"/>
  <c r="E496" i="52"/>
  <c r="E500" i="52"/>
  <c r="E580" i="52"/>
  <c r="E558" i="52"/>
  <c r="E534" i="52"/>
  <c r="E511" i="52"/>
  <c r="E485" i="52"/>
  <c r="E591" i="52"/>
  <c r="E569" i="52"/>
  <c r="E545" i="52"/>
  <c r="E613" i="52"/>
  <c r="E556" i="52"/>
  <c r="E532" i="52"/>
  <c r="E509" i="52"/>
  <c r="E483" i="52"/>
  <c r="E516" i="52"/>
  <c r="E466" i="52"/>
  <c r="E608" i="52"/>
  <c r="E605" i="52"/>
  <c r="E527" i="52"/>
  <c r="E504" i="52"/>
  <c r="E478" i="52"/>
  <c r="E584" i="52"/>
  <c r="E562" i="52"/>
  <c r="E538" i="52"/>
  <c r="E515" i="52"/>
  <c r="E489" i="52"/>
  <c r="E595" i="52"/>
  <c r="E573" i="52"/>
  <c r="E549" i="52"/>
  <c r="E468" i="52"/>
  <c r="E609" i="52"/>
  <c r="E606" i="52"/>
  <c r="E528" i="52"/>
  <c r="E505" i="52"/>
  <c r="E479" i="52"/>
  <c r="E612" i="52"/>
  <c r="E474" i="52"/>
  <c r="E593" i="52"/>
  <c r="E482" i="52"/>
  <c r="E588" i="52"/>
  <c r="E566" i="52"/>
  <c r="E542" i="52"/>
  <c r="E519" i="52"/>
  <c r="E493" i="52"/>
  <c r="E599" i="52"/>
  <c r="E577" i="52"/>
  <c r="E553" i="52"/>
  <c r="E586" i="52"/>
  <c r="E564" i="52"/>
  <c r="E540" i="52"/>
  <c r="E517" i="52"/>
  <c r="E491" i="52"/>
  <c r="E585" i="52"/>
  <c r="E490" i="52"/>
  <c r="E498" i="52"/>
  <c r="E581" i="52"/>
  <c r="E559" i="52"/>
  <c r="E535" i="52"/>
  <c r="E512" i="52"/>
  <c r="E486" i="52"/>
  <c r="E592" i="52"/>
  <c r="E570" i="52"/>
  <c r="E546" i="52"/>
  <c r="E465" i="52"/>
  <c r="E497" i="52"/>
  <c r="E603" i="52"/>
  <c r="E525" i="52"/>
  <c r="E502" i="52"/>
  <c r="E476" i="52"/>
  <c r="E582" i="52"/>
  <c r="E560" i="52"/>
  <c r="E536" i="52"/>
  <c r="E513" i="52"/>
  <c r="E487" i="52"/>
  <c r="E555" i="52"/>
  <c r="E522" i="52"/>
  <c r="E571" i="52"/>
  <c r="E601" i="52"/>
  <c r="E596" i="52"/>
  <c r="E574" i="52"/>
  <c r="E550" i="52"/>
  <c r="E469" i="52"/>
  <c r="E610" i="52"/>
  <c r="E607" i="52"/>
  <c r="E529" i="52"/>
  <c r="E506" i="52"/>
  <c r="E594" i="52"/>
  <c r="E572" i="52"/>
  <c r="E548" i="52"/>
  <c r="E467" i="52"/>
  <c r="E563" i="52"/>
  <c r="E520" i="52"/>
  <c r="E194" i="52"/>
  <c r="D205" i="52"/>
  <c r="E165" i="52"/>
  <c r="E234" i="52"/>
  <c r="E210" i="52"/>
  <c r="D209" i="52"/>
  <c r="E311" i="52"/>
  <c r="D185" i="52"/>
  <c r="D169" i="52"/>
  <c r="D210" i="52"/>
  <c r="D194" i="52"/>
  <c r="D238" i="52"/>
  <c r="D222" i="52"/>
  <c r="D268" i="52"/>
  <c r="D252" i="52"/>
  <c r="D299" i="52"/>
  <c r="E276" i="52"/>
  <c r="D286" i="52"/>
  <c r="E175" i="52"/>
  <c r="E216" i="52"/>
  <c r="E200" i="52"/>
  <c r="E244" i="52"/>
  <c r="E228" i="52"/>
  <c r="E274" i="52"/>
  <c r="E258" i="52"/>
  <c r="E305" i="52"/>
  <c r="E289" i="52"/>
  <c r="D310" i="52"/>
  <c r="D183" i="52"/>
  <c r="D167" i="52"/>
  <c r="D208" i="52"/>
  <c r="D192" i="52"/>
  <c r="D236" i="52"/>
  <c r="D282" i="52"/>
  <c r="D266" i="52"/>
  <c r="D313" i="52"/>
  <c r="D297" i="52"/>
  <c r="D624" i="52"/>
  <c r="D648" i="52"/>
  <c r="D723" i="52"/>
  <c r="E728" i="52"/>
  <c r="E695" i="52"/>
  <c r="D633" i="52"/>
  <c r="D661" i="52"/>
  <c r="D715" i="52"/>
  <c r="D740" i="52"/>
  <c r="D752" i="52"/>
  <c r="E619" i="52"/>
  <c r="E690" i="52"/>
  <c r="D729" i="52"/>
  <c r="E668" i="52"/>
  <c r="E642" i="52"/>
  <c r="E761" i="52"/>
  <c r="E568" i="52"/>
  <c r="E499" i="52"/>
  <c r="E319" i="52"/>
  <c r="D370" i="52"/>
  <c r="E385" i="52"/>
  <c r="D366" i="52"/>
  <c r="D327" i="52"/>
  <c r="E185" i="52"/>
  <c r="E291" i="52"/>
  <c r="E183" i="52"/>
  <c r="E313" i="52"/>
  <c r="D614" i="52"/>
  <c r="D720" i="52"/>
  <c r="D695" i="52"/>
  <c r="D684" i="52"/>
  <c r="D673" i="52"/>
  <c r="D645" i="52"/>
  <c r="D757" i="52"/>
  <c r="D745" i="52"/>
  <c r="D677" i="52"/>
  <c r="D719" i="52"/>
  <c r="D694" i="52"/>
  <c r="D683" i="52"/>
  <c r="D672" i="52"/>
  <c r="D644" i="52"/>
  <c r="D730" i="52"/>
  <c r="D705" i="52"/>
  <c r="D651" i="52"/>
  <c r="D623" i="52"/>
  <c r="D753" i="52"/>
  <c r="D741" i="52"/>
  <c r="D716" i="52"/>
  <c r="D662" i="52"/>
  <c r="D634" i="52"/>
  <c r="D751" i="52"/>
  <c r="D734" i="52"/>
  <c r="D709" i="52"/>
  <c r="D655" i="52"/>
  <c r="D728" i="52"/>
  <c r="D703" i="52"/>
  <c r="D692" i="52"/>
  <c r="D621" i="52"/>
  <c r="D727" i="52"/>
  <c r="D702" i="52"/>
  <c r="D691" i="52"/>
  <c r="D620" i="52"/>
  <c r="D750" i="52"/>
  <c r="D738" i="52"/>
  <c r="D713" i="52"/>
  <c r="D659" i="52"/>
  <c r="D631" i="52"/>
  <c r="D761" i="52"/>
  <c r="D749" i="52"/>
  <c r="D681" i="52"/>
  <c r="D670" i="52"/>
  <c r="D642" i="52"/>
  <c r="D754" i="52"/>
  <c r="D742" i="52"/>
  <c r="D717" i="52"/>
  <c r="D663" i="52"/>
  <c r="D635" i="52"/>
  <c r="D735" i="52"/>
  <c r="D710" i="52"/>
  <c r="D656" i="52"/>
  <c r="D628" i="52"/>
  <c r="D758" i="52"/>
  <c r="D746" i="52"/>
  <c r="D678" i="52"/>
  <c r="D667" i="52"/>
  <c r="D639" i="52"/>
  <c r="D725" i="52"/>
  <c r="D700" i="52"/>
  <c r="D689" i="52"/>
  <c r="D618" i="52"/>
  <c r="D718" i="52"/>
  <c r="D693" i="52"/>
  <c r="D682" i="52"/>
  <c r="D671" i="52"/>
  <c r="D643" i="52"/>
  <c r="D756" i="52"/>
  <c r="D744" i="52"/>
  <c r="D676" i="52"/>
  <c r="D665" i="52"/>
  <c r="D637" i="52"/>
  <c r="D737" i="52"/>
  <c r="D712" i="52"/>
  <c r="E230" i="52"/>
  <c r="D197" i="52"/>
  <c r="D217" i="52"/>
  <c r="D229" i="52"/>
  <c r="E246" i="52"/>
  <c r="E198" i="52"/>
  <c r="D302" i="52"/>
  <c r="E182" i="52"/>
  <c r="E166" i="52"/>
  <c r="E207" i="52"/>
  <c r="E191" i="52"/>
  <c r="E235" i="52"/>
  <c r="E281" i="52"/>
  <c r="E265" i="52"/>
  <c r="E312" i="52"/>
  <c r="E296" i="52"/>
  <c r="D271" i="52"/>
  <c r="D190" i="52"/>
  <c r="D174" i="52"/>
  <c r="D215" i="52"/>
  <c r="D199" i="52"/>
  <c r="D243" i="52"/>
  <c r="D227" i="52"/>
  <c r="D273" i="52"/>
  <c r="D257" i="52"/>
  <c r="D304" i="52"/>
  <c r="D288" i="52"/>
  <c r="E307" i="52"/>
  <c r="E180" i="52"/>
  <c r="E221" i="52"/>
  <c r="E205" i="52"/>
  <c r="E249" i="52"/>
  <c r="E233" i="52"/>
  <c r="E279" i="52"/>
  <c r="E263" i="52"/>
  <c r="E310" i="52"/>
  <c r="E294" i="52"/>
  <c r="E665" i="52"/>
  <c r="E629" i="52"/>
  <c r="D640" i="52"/>
  <c r="D759" i="52"/>
  <c r="D739" i="52"/>
  <c r="E630" i="52"/>
  <c r="E658" i="52"/>
  <c r="E712" i="52"/>
  <c r="E737" i="52"/>
  <c r="D646" i="52"/>
  <c r="D674" i="52"/>
  <c r="D685" i="52"/>
  <c r="D721" i="52"/>
  <c r="E660" i="52"/>
  <c r="D629" i="52"/>
  <c r="E647" i="52"/>
  <c r="D697" i="52"/>
  <c r="E547" i="52"/>
  <c r="E495" i="52"/>
  <c r="E557" i="52"/>
  <c r="E543" i="52"/>
  <c r="D400" i="52"/>
  <c r="D353" i="52"/>
  <c r="D459" i="52"/>
  <c r="E252" i="52"/>
  <c r="E236" i="52"/>
  <c r="E287" i="52"/>
  <c r="D325" i="52"/>
  <c r="D416" i="52"/>
  <c r="D385" i="52"/>
  <c r="D417" i="52"/>
  <c r="D449" i="52"/>
  <c r="D356" i="52"/>
  <c r="D388" i="52"/>
  <c r="D420" i="52"/>
  <c r="D452" i="52"/>
  <c r="D338" i="52"/>
  <c r="D375" i="52"/>
  <c r="D407" i="52"/>
  <c r="D439" i="52"/>
  <c r="D432" i="52"/>
  <c r="D354" i="52"/>
  <c r="D376" i="52"/>
  <c r="D318" i="52"/>
  <c r="D350" i="52"/>
  <c r="D345" i="52"/>
  <c r="D340" i="52"/>
  <c r="D335" i="52"/>
  <c r="D323" i="52"/>
  <c r="D355" i="52"/>
  <c r="D371" i="52"/>
  <c r="D403" i="52"/>
  <c r="D435" i="52"/>
  <c r="D320" i="52"/>
  <c r="D374" i="52"/>
  <c r="D406" i="52"/>
  <c r="D438" i="52"/>
  <c r="D378" i="52"/>
  <c r="D410" i="52"/>
  <c r="D442" i="52"/>
  <c r="D357" i="52"/>
  <c r="D389" i="52"/>
  <c r="D421" i="52"/>
  <c r="D453" i="52"/>
  <c r="D440" i="52"/>
  <c r="D333" i="52"/>
  <c r="D336" i="52"/>
  <c r="D361" i="52"/>
  <c r="D393" i="52"/>
  <c r="D425" i="52"/>
  <c r="D457" i="52"/>
  <c r="D364" i="52"/>
  <c r="D396" i="52"/>
  <c r="D428" i="52"/>
  <c r="D460" i="52"/>
  <c r="D383" i="52"/>
  <c r="D415" i="52"/>
  <c r="D447" i="52"/>
  <c r="D328" i="52"/>
  <c r="D384" i="52"/>
  <c r="D326" i="52"/>
  <c r="D321" i="52"/>
  <c r="D316" i="52"/>
  <c r="D348" i="52"/>
  <c r="D343" i="52"/>
  <c r="D331" i="52"/>
  <c r="D330" i="52"/>
  <c r="D379" i="52"/>
  <c r="D411" i="52"/>
  <c r="D443" i="52"/>
  <c r="D352" i="52"/>
  <c r="D382" i="52"/>
  <c r="D414" i="52"/>
  <c r="D446" i="52"/>
  <c r="D344" i="52"/>
  <c r="D386" i="52"/>
  <c r="D418" i="52"/>
  <c r="D450" i="52"/>
  <c r="D365" i="52"/>
  <c r="D397" i="52"/>
  <c r="D429" i="52"/>
  <c r="D461" i="52"/>
  <c r="D341" i="52"/>
  <c r="D369" i="52"/>
  <c r="D401" i="52"/>
  <c r="D433" i="52"/>
  <c r="D424" i="52"/>
  <c r="D372" i="52"/>
  <c r="D404" i="52"/>
  <c r="D436" i="52"/>
  <c r="D456" i="52"/>
  <c r="D359" i="52"/>
  <c r="D391" i="52"/>
  <c r="D423" i="52"/>
  <c r="D455" i="52"/>
  <c r="D360" i="52"/>
  <c r="D334" i="52"/>
  <c r="D329" i="52"/>
  <c r="D324" i="52"/>
  <c r="D319" i="52"/>
  <c r="D351" i="52"/>
  <c r="D339" i="52"/>
  <c r="D346" i="52"/>
  <c r="D387" i="52"/>
  <c r="D419" i="52"/>
  <c r="D451" i="52"/>
  <c r="D358" i="52"/>
  <c r="D390" i="52"/>
  <c r="D422" i="52"/>
  <c r="D454" i="52"/>
  <c r="D362" i="52"/>
  <c r="D394" i="52"/>
  <c r="D426" i="52"/>
  <c r="D458" i="52"/>
  <c r="D373" i="52"/>
  <c r="D405" i="52"/>
  <c r="D437" i="52"/>
  <c r="D317" i="52"/>
  <c r="D349" i="52"/>
  <c r="D377" i="52"/>
  <c r="D409" i="52"/>
  <c r="D441" i="52"/>
  <c r="D380" i="52"/>
  <c r="D412" i="52"/>
  <c r="D444" i="52"/>
  <c r="D322" i="52"/>
  <c r="D367" i="52"/>
  <c r="D399" i="52"/>
  <c r="D431" i="52"/>
  <c r="D463" i="52"/>
  <c r="D448" i="52"/>
  <c r="D368" i="52"/>
  <c r="D408" i="52"/>
  <c r="D225" i="52"/>
  <c r="D249" i="52"/>
  <c r="E206" i="52"/>
  <c r="E226" i="52"/>
  <c r="E238" i="52"/>
  <c r="D193" i="52"/>
  <c r="E299" i="52"/>
  <c r="D181" i="52"/>
  <c r="D165" i="52"/>
  <c r="D206" i="52"/>
  <c r="D250" i="52"/>
  <c r="D234" i="52"/>
  <c r="D280" i="52"/>
  <c r="D264" i="52"/>
  <c r="D311" i="52"/>
  <c r="D295" i="52"/>
  <c r="E268" i="52"/>
  <c r="E187" i="52"/>
  <c r="E171" i="52"/>
  <c r="E212" i="52"/>
  <c r="E196" i="52"/>
  <c r="E240" i="52"/>
  <c r="E224" i="52"/>
  <c r="E270" i="52"/>
  <c r="E254" i="52"/>
  <c r="E301" i="52"/>
  <c r="E285" i="52"/>
  <c r="E303" i="52"/>
  <c r="D179" i="52"/>
  <c r="D220" i="52"/>
  <c r="D204" i="52"/>
  <c r="D248" i="52"/>
  <c r="D232" i="52"/>
  <c r="D278" i="52"/>
  <c r="D262" i="52"/>
  <c r="D309" i="52"/>
  <c r="D293" i="52"/>
  <c r="D652" i="52"/>
  <c r="D616" i="52"/>
  <c r="E621" i="52"/>
  <c r="E645" i="52"/>
  <c r="E720" i="52"/>
  <c r="D625" i="52"/>
  <c r="D653" i="52"/>
  <c r="D707" i="52"/>
  <c r="D732" i="52"/>
  <c r="E643" i="52"/>
  <c r="E671" i="52"/>
  <c r="E682" i="52"/>
  <c r="E718" i="52"/>
  <c r="D690" i="52"/>
  <c r="E670" i="52"/>
  <c r="D626" i="52"/>
  <c r="D722" i="52"/>
  <c r="E523" i="52"/>
  <c r="E484" i="52"/>
  <c r="E600" i="52"/>
  <c r="D445" i="52"/>
  <c r="E436" i="52"/>
  <c r="E446" i="52"/>
  <c r="D427" i="52"/>
  <c r="D337" i="52"/>
  <c r="E280" i="52"/>
  <c r="E192" i="52"/>
  <c r="W149" i="51"/>
  <c r="X149" i="51" s="1"/>
  <c r="D279" i="52"/>
  <c r="D241" i="52"/>
  <c r="D201" i="52"/>
  <c r="D283" i="52"/>
  <c r="E189" i="52"/>
  <c r="D275" i="52"/>
  <c r="E295" i="52"/>
  <c r="E178" i="52"/>
  <c r="E219" i="52"/>
  <c r="E203" i="52"/>
  <c r="E247" i="52"/>
  <c r="E231" i="52"/>
  <c r="E277" i="52"/>
  <c r="E261" i="52"/>
  <c r="E308" i="52"/>
  <c r="E292" i="52"/>
  <c r="D255" i="52"/>
  <c r="D186" i="52"/>
  <c r="D170" i="52"/>
  <c r="D211" i="52"/>
  <c r="D195" i="52"/>
  <c r="D239" i="52"/>
  <c r="D223" i="52"/>
  <c r="D269" i="52"/>
  <c r="D253" i="52"/>
  <c r="D300" i="52"/>
  <c r="D284" i="52"/>
  <c r="E176" i="52"/>
  <c r="E217" i="52"/>
  <c r="E201" i="52"/>
  <c r="E245" i="52"/>
  <c r="E229" i="52"/>
  <c r="E275" i="52"/>
  <c r="E259" i="52"/>
  <c r="E306" i="52"/>
  <c r="E676" i="52"/>
  <c r="E657" i="52"/>
  <c r="D668" i="52"/>
  <c r="D632" i="52"/>
  <c r="E622" i="52"/>
  <c r="E650" i="52"/>
  <c r="E704" i="52"/>
  <c r="E729" i="52"/>
  <c r="D638" i="52"/>
  <c r="D666" i="52"/>
  <c r="E717" i="52"/>
  <c r="E754" i="52"/>
  <c r="E679" i="52"/>
  <c r="D657" i="52"/>
  <c r="D654" i="52"/>
  <c r="D636" i="52"/>
  <c r="E472" i="52"/>
  <c r="E544" i="52"/>
  <c r="E473" i="52"/>
  <c r="E589" i="52"/>
  <c r="D413" i="52"/>
  <c r="E404" i="52"/>
  <c r="E414" i="52"/>
  <c r="D395" i="52"/>
  <c r="D342" i="52"/>
  <c r="D21" i="52"/>
  <c r="D142" i="52"/>
  <c r="D110" i="52"/>
  <c r="D86" i="52"/>
  <c r="E67" i="52"/>
  <c r="D102" i="52"/>
  <c r="E151" i="52"/>
  <c r="E111" i="52"/>
  <c r="E95" i="52"/>
  <c r="D74" i="52"/>
  <c r="D134" i="52"/>
  <c r="E143" i="52"/>
  <c r="E119" i="52"/>
  <c r="D58" i="52"/>
  <c r="E39" i="52"/>
  <c r="E19" i="52"/>
  <c r="E152" i="52"/>
  <c r="E144" i="52"/>
  <c r="E136" i="52"/>
  <c r="E128" i="52"/>
  <c r="E120" i="52"/>
  <c r="E112" i="52"/>
  <c r="E104" i="52"/>
  <c r="E96" i="52"/>
  <c r="E88" i="52"/>
  <c r="E80" i="52"/>
  <c r="E72" i="52"/>
  <c r="E64" i="52"/>
  <c r="E56" i="52"/>
  <c r="E48" i="52"/>
  <c r="E40" i="52"/>
  <c r="E32" i="52"/>
  <c r="E24" i="52"/>
  <c r="E16" i="52"/>
  <c r="E47" i="52"/>
  <c r="E27" i="52"/>
  <c r="E157" i="52"/>
  <c r="D144" i="52"/>
  <c r="D136" i="52"/>
  <c r="D128" i="52"/>
  <c r="D120" i="52"/>
  <c r="D112" i="52"/>
  <c r="D104" i="52"/>
  <c r="D96" i="52"/>
  <c r="D88" i="52"/>
  <c r="D80" i="52"/>
  <c r="D72" i="52"/>
  <c r="D64" i="52"/>
  <c r="D56" i="52"/>
  <c r="D48" i="52"/>
  <c r="D40" i="52"/>
  <c r="D32" i="52"/>
  <c r="D24" i="52"/>
  <c r="D16" i="52"/>
  <c r="D46" i="52"/>
  <c r="E161" i="52"/>
  <c r="E162" i="52"/>
  <c r="E154" i="52"/>
  <c r="E146" i="52"/>
  <c r="E138" i="52"/>
  <c r="E130" i="52"/>
  <c r="E122" i="52"/>
  <c r="E114" i="52"/>
  <c r="E106" i="52"/>
  <c r="E98" i="52"/>
  <c r="E90" i="52"/>
  <c r="E82" i="52"/>
  <c r="E74" i="52"/>
  <c r="E66" i="52"/>
  <c r="E58" i="52"/>
  <c r="E50" i="52"/>
  <c r="E42" i="52"/>
  <c r="E34" i="52"/>
  <c r="E26" i="52"/>
  <c r="E18" i="52"/>
  <c r="E131" i="52"/>
  <c r="E107" i="52"/>
  <c r="E83" i="52"/>
  <c r="D158" i="52"/>
  <c r="D70" i="52"/>
  <c r="D146" i="52"/>
  <c r="D106" i="52"/>
  <c r="D90" i="52"/>
  <c r="E71" i="52"/>
  <c r="E115" i="52"/>
  <c r="D138" i="52"/>
  <c r="D114" i="52"/>
  <c r="D54" i="52"/>
  <c r="E35" i="52"/>
  <c r="D159" i="52"/>
  <c r="D151" i="52"/>
  <c r="D143" i="52"/>
  <c r="D135" i="52"/>
  <c r="D127" i="52"/>
  <c r="D119" i="52"/>
  <c r="D111" i="52"/>
  <c r="D103" i="52"/>
  <c r="D95" i="52"/>
  <c r="D87" i="52"/>
  <c r="D79" i="52"/>
  <c r="D71" i="52"/>
  <c r="D63" i="52"/>
  <c r="D55" i="52"/>
  <c r="D47" i="52"/>
  <c r="D39" i="52"/>
  <c r="D31" i="52"/>
  <c r="D23" i="52"/>
  <c r="D15" i="52"/>
  <c r="E43" i="52"/>
  <c r="E23" i="52"/>
  <c r="E149" i="52"/>
  <c r="E141" i="52"/>
  <c r="E133" i="52"/>
  <c r="E125" i="52"/>
  <c r="E117" i="52"/>
  <c r="E109" i="52"/>
  <c r="E101" i="52"/>
  <c r="E93" i="52"/>
  <c r="E85" i="52"/>
  <c r="E77" i="52"/>
  <c r="E69" i="52"/>
  <c r="E61" i="52"/>
  <c r="E53" i="52"/>
  <c r="E45" i="52"/>
  <c r="E37" i="52"/>
  <c r="E29" i="52"/>
  <c r="E21" i="52"/>
  <c r="E63" i="52"/>
  <c r="D38" i="52"/>
  <c r="D156" i="52"/>
  <c r="D161" i="52"/>
  <c r="D153" i="52"/>
  <c r="D145" i="52"/>
  <c r="D137" i="52"/>
  <c r="D129" i="52"/>
  <c r="D121" i="52"/>
  <c r="D113" i="52"/>
  <c r="D105" i="52"/>
  <c r="D97" i="52"/>
  <c r="D89" i="52"/>
  <c r="D81" i="52"/>
  <c r="D73" i="52"/>
  <c r="D65" i="52"/>
  <c r="D57" i="52"/>
  <c r="D49" i="52"/>
  <c r="D41" i="52"/>
  <c r="D33" i="52"/>
  <c r="D25" i="52"/>
  <c r="D17" i="52"/>
  <c r="D126" i="52"/>
  <c r="E99" i="52"/>
  <c r="D78" i="52"/>
  <c r="D150" i="52"/>
  <c r="E159" i="52"/>
  <c r="E127" i="52"/>
  <c r="E103" i="52"/>
  <c r="E87" i="52"/>
  <c r="E155" i="52"/>
  <c r="E91" i="52"/>
  <c r="E135" i="52"/>
  <c r="E79" i="52"/>
  <c r="E51" i="52"/>
  <c r="E31" i="52"/>
  <c r="E156" i="52"/>
  <c r="E148" i="52"/>
  <c r="E140" i="52"/>
  <c r="E132" i="52"/>
  <c r="E124" i="52"/>
  <c r="E116" i="52"/>
  <c r="E108" i="52"/>
  <c r="E100" i="52"/>
  <c r="E92" i="52"/>
  <c r="E84" i="52"/>
  <c r="E76" i="52"/>
  <c r="E68" i="52"/>
  <c r="E60" i="52"/>
  <c r="E52" i="52"/>
  <c r="E44" i="52"/>
  <c r="E36" i="52"/>
  <c r="E28" i="52"/>
  <c r="E20" i="52"/>
  <c r="D66" i="52"/>
  <c r="D34" i="52"/>
  <c r="D22" i="52"/>
  <c r="D148" i="52"/>
  <c r="D140" i="52"/>
  <c r="D132" i="52"/>
  <c r="D124" i="52"/>
  <c r="D116" i="52"/>
  <c r="D108" i="52"/>
  <c r="D100" i="52"/>
  <c r="D92" i="52"/>
  <c r="D84" i="52"/>
  <c r="D76" i="52"/>
  <c r="D68" i="52"/>
  <c r="D60" i="52"/>
  <c r="D52" i="52"/>
  <c r="D44" i="52"/>
  <c r="D36" i="52"/>
  <c r="D28" i="52"/>
  <c r="D20" i="52"/>
  <c r="E59" i="52"/>
  <c r="D18" i="52"/>
  <c r="E153" i="52"/>
  <c r="E158" i="52"/>
  <c r="E150" i="52"/>
  <c r="E142" i="52"/>
  <c r="E134" i="52"/>
  <c r="E126" i="52"/>
  <c r="E118" i="52"/>
  <c r="E110" i="52"/>
  <c r="E102" i="52"/>
  <c r="E94" i="52"/>
  <c r="E86" i="52"/>
  <c r="E78" i="52"/>
  <c r="E70" i="52"/>
  <c r="E62" i="52"/>
  <c r="E54" i="52"/>
  <c r="E46" i="52"/>
  <c r="E38" i="52"/>
  <c r="E30" i="52"/>
  <c r="E22" i="52"/>
  <c r="E15" i="52"/>
  <c r="E147" i="52"/>
  <c r="D118" i="52"/>
  <c r="D94" i="52"/>
  <c r="E75" i="52"/>
  <c r="E123" i="52"/>
  <c r="D154" i="52"/>
  <c r="D122" i="52"/>
  <c r="D98" i="52"/>
  <c r="D82" i="52"/>
  <c r="E139" i="52"/>
  <c r="D162" i="52"/>
  <c r="D130" i="52"/>
  <c r="D62" i="52"/>
  <c r="D42" i="52"/>
  <c r="D26" i="52"/>
  <c r="D155" i="52"/>
  <c r="D147" i="52"/>
  <c r="D139" i="52"/>
  <c r="D131" i="52"/>
  <c r="D123" i="52"/>
  <c r="D115" i="52"/>
  <c r="D107" i="52"/>
  <c r="D99" i="52"/>
  <c r="D91" i="52"/>
  <c r="D83" i="52"/>
  <c r="D75" i="52"/>
  <c r="D67" i="52"/>
  <c r="D59" i="52"/>
  <c r="D51" i="52"/>
  <c r="D43" i="52"/>
  <c r="D35" i="52"/>
  <c r="D27" i="52"/>
  <c r="D19" i="52"/>
  <c r="D50" i="52"/>
  <c r="D30" i="52"/>
  <c r="D160" i="52"/>
  <c r="E145" i="52"/>
  <c r="E137" i="52"/>
  <c r="E129" i="52"/>
  <c r="E121" i="52"/>
  <c r="E113" i="52"/>
  <c r="E105" i="52"/>
  <c r="E97" i="52"/>
  <c r="E89" i="52"/>
  <c r="E81" i="52"/>
  <c r="E73" i="52"/>
  <c r="E65" i="52"/>
  <c r="E57" i="52"/>
  <c r="E49" i="52"/>
  <c r="E41" i="52"/>
  <c r="E33" i="52"/>
  <c r="E25" i="52"/>
  <c r="E17" i="52"/>
  <c r="E55" i="52"/>
  <c r="D152" i="52"/>
  <c r="D157" i="52"/>
  <c r="D149" i="52"/>
  <c r="D141" i="52"/>
  <c r="D133" i="52"/>
  <c r="D125" i="52"/>
  <c r="D117" i="52"/>
  <c r="D109" i="52"/>
  <c r="D101" i="52"/>
  <c r="D93" i="52"/>
  <c r="D85" i="52"/>
  <c r="D77" i="52"/>
  <c r="D69" i="52"/>
  <c r="D61" i="52"/>
  <c r="D53" i="52"/>
  <c r="D45" i="52"/>
  <c r="D37" i="52"/>
  <c r="D29" i="52"/>
  <c r="W138" i="51"/>
  <c r="X138" i="51" s="1"/>
  <c r="W102" i="51"/>
  <c r="X102" i="51" s="1"/>
  <c r="W150" i="51"/>
  <c r="X150" i="51" s="1"/>
  <c r="W146" i="51"/>
  <c r="X146" i="51" s="1"/>
  <c r="W175" i="51"/>
  <c r="X175" i="51" s="1"/>
  <c r="W97" i="51"/>
  <c r="X97" i="51" s="1"/>
  <c r="W136" i="51"/>
  <c r="X136" i="51" s="1"/>
  <c r="W59" i="51"/>
  <c r="K59" i="51" s="1"/>
  <c r="W137" i="51"/>
  <c r="X137" i="51" s="1"/>
  <c r="W151" i="51"/>
  <c r="X151" i="51" s="1"/>
  <c r="W67" i="51"/>
  <c r="X67" i="51" s="1"/>
  <c r="W141" i="51"/>
  <c r="X141" i="51" s="1"/>
  <c r="W168" i="51"/>
  <c r="X168" i="51" s="1"/>
  <c r="W134" i="51"/>
  <c r="X134" i="51" s="1"/>
  <c r="W123" i="51"/>
  <c r="X123" i="51" s="1"/>
  <c r="W120" i="51"/>
  <c r="X120" i="51" s="1"/>
  <c r="D163" i="52"/>
  <c r="W63" i="51"/>
  <c r="W144" i="51"/>
  <c r="X144" i="51" s="1"/>
  <c r="W126" i="51"/>
  <c r="X126" i="51" s="1"/>
  <c r="W93" i="51"/>
  <c r="Q93" i="51" s="1"/>
  <c r="W26" i="51"/>
  <c r="X26" i="51" s="1"/>
  <c r="E163" i="52"/>
  <c r="W135" i="51"/>
  <c r="X135" i="51" s="1"/>
  <c r="W147" i="51"/>
  <c r="E14" i="52"/>
  <c r="W172" i="51"/>
  <c r="X172" i="51" s="1"/>
  <c r="W124" i="51"/>
  <c r="X124" i="51" s="1"/>
  <c r="W49" i="51"/>
  <c r="X49" i="51" s="1"/>
  <c r="W101" i="51"/>
  <c r="X101" i="51" s="1"/>
  <c r="W61" i="51"/>
  <c r="K61" i="51" s="1"/>
  <c r="W131" i="51"/>
  <c r="X131" i="51" s="1"/>
  <c r="W165" i="51"/>
  <c r="X165" i="51" s="1"/>
  <c r="W36" i="51"/>
  <c r="W25" i="51"/>
  <c r="G25" i="51" s="1"/>
  <c r="W73" i="51"/>
  <c r="X73" i="51" s="1"/>
  <c r="W125" i="51"/>
  <c r="X125" i="51" s="1"/>
  <c r="W76" i="51"/>
  <c r="M76" i="51" s="1"/>
  <c r="W104" i="51"/>
  <c r="X104" i="51" s="1"/>
  <c r="W50" i="51"/>
  <c r="X50" i="51" s="1"/>
  <c r="W166" i="51"/>
  <c r="X166" i="51" s="1"/>
  <c r="D763" i="52"/>
  <c r="D762" i="52"/>
  <c r="W174" i="51"/>
  <c r="X174" i="51" s="1"/>
  <c r="E762" i="52"/>
  <c r="E763" i="52"/>
  <c r="W118" i="51"/>
  <c r="X118" i="51" s="1"/>
  <c r="W87" i="51"/>
  <c r="O87" i="51" s="1"/>
  <c r="W127" i="51"/>
  <c r="X127" i="51" s="1"/>
  <c r="W28" i="51"/>
  <c r="W139" i="51"/>
  <c r="X139" i="51" s="1"/>
  <c r="W132" i="51"/>
  <c r="X132" i="51" s="1"/>
  <c r="W66" i="51"/>
  <c r="X66" i="51" s="1"/>
  <c r="W88" i="51"/>
  <c r="Q88" i="51" s="1"/>
  <c r="W57" i="51"/>
  <c r="M57" i="51" s="1"/>
  <c r="W162" i="51"/>
  <c r="X162" i="51" s="1"/>
  <c r="W178" i="51"/>
  <c r="W140" i="51"/>
  <c r="X140" i="51" s="1"/>
  <c r="W122" i="51"/>
  <c r="X122" i="51" s="1"/>
  <c r="W108" i="51"/>
  <c r="W43" i="51"/>
  <c r="X43" i="51" s="1"/>
  <c r="W153" i="51"/>
  <c r="X153" i="51" s="1"/>
  <c r="W152" i="51"/>
  <c r="X152" i="51" s="1"/>
  <c r="W155" i="51"/>
  <c r="X155" i="51" s="1"/>
  <c r="W163" i="51"/>
  <c r="X163" i="51" s="1"/>
  <c r="W157" i="51"/>
  <c r="X157" i="51" s="1"/>
  <c r="W121" i="51"/>
  <c r="X121" i="51" s="1"/>
  <c r="W95" i="51"/>
  <c r="W96" i="51"/>
  <c r="X96" i="51" s="1"/>
  <c r="W92" i="51"/>
  <c r="O92" i="51" s="1"/>
  <c r="W106" i="51"/>
  <c r="O106" i="51" s="1"/>
  <c r="W107" i="51"/>
  <c r="Q107" i="51" s="1"/>
  <c r="W110" i="51"/>
  <c r="X110" i="51" s="1"/>
  <c r="W86" i="51"/>
  <c r="W77" i="51"/>
  <c r="W64" i="51"/>
  <c r="X64" i="51" s="1"/>
  <c r="W78" i="51"/>
  <c r="W41" i="51"/>
  <c r="W30" i="51"/>
  <c r="G30" i="51" s="1"/>
  <c r="W90" i="51"/>
  <c r="O90" i="51" s="1"/>
  <c r="W62" i="51"/>
  <c r="W38" i="51"/>
  <c r="W167" i="51"/>
  <c r="X167" i="51" s="1"/>
  <c r="W56" i="51"/>
  <c r="W161" i="51"/>
  <c r="X161" i="51" s="1"/>
  <c r="W113" i="51"/>
  <c r="X113" i="51" s="1"/>
  <c r="E314" i="52"/>
  <c r="W170" i="51"/>
  <c r="X170" i="51" s="1"/>
  <c r="W35" i="51"/>
  <c r="G35" i="51" s="1"/>
  <c r="W31" i="51"/>
  <c r="G31" i="51" s="1"/>
  <c r="W75" i="51"/>
  <c r="W70" i="51"/>
  <c r="X70" i="51" s="1"/>
  <c r="E614" i="52"/>
  <c r="W46" i="51"/>
  <c r="I46" i="51" s="1"/>
  <c r="W158" i="51"/>
  <c r="X158" i="51" s="1"/>
  <c r="W156" i="51"/>
  <c r="X156" i="51" s="1"/>
  <c r="W148" i="51"/>
  <c r="X148" i="51" s="1"/>
  <c r="W24" i="51"/>
  <c r="W176" i="51"/>
  <c r="X176" i="51" s="1"/>
  <c r="W32" i="51"/>
  <c r="G32" i="51" s="1"/>
  <c r="W85" i="51"/>
  <c r="W80" i="51"/>
  <c r="X80" i="51" s="1"/>
  <c r="D164" i="52"/>
  <c r="W105" i="51"/>
  <c r="X105" i="51" s="1"/>
  <c r="W98" i="51"/>
  <c r="X98" i="51" s="1"/>
  <c r="W94" i="51"/>
  <c r="W112" i="51"/>
  <c r="X112" i="51" s="1"/>
  <c r="W40" i="51"/>
  <c r="X40" i="51" s="1"/>
  <c r="W173" i="51"/>
  <c r="X173" i="51" s="1"/>
  <c r="W117" i="51"/>
  <c r="X117" i="51" s="1"/>
  <c r="W37" i="51"/>
  <c r="W169" i="51"/>
  <c r="X169" i="51" s="1"/>
  <c r="W177" i="51"/>
  <c r="X177" i="51" s="1"/>
  <c r="E464" i="52"/>
  <c r="W34" i="51"/>
  <c r="G34" i="51" s="1"/>
  <c r="W72" i="51"/>
  <c r="X72" i="51" s="1"/>
  <c r="W29" i="51"/>
  <c r="I29" i="51" s="1"/>
  <c r="W55" i="51"/>
  <c r="M55" i="51" s="1"/>
  <c r="W145" i="51"/>
  <c r="X145" i="51" s="1"/>
  <c r="W83" i="51"/>
  <c r="X83" i="51" s="1"/>
  <c r="W39" i="51"/>
  <c r="X39" i="51" s="1"/>
  <c r="W160" i="51"/>
  <c r="X160" i="51" s="1"/>
  <c r="W65" i="51"/>
  <c r="X65" i="51" s="1"/>
  <c r="W143" i="51"/>
  <c r="X143" i="51" s="1"/>
  <c r="W81" i="51"/>
  <c r="X81" i="51" s="1"/>
  <c r="W99" i="51"/>
  <c r="X99" i="51" s="1"/>
  <c r="E164" i="52"/>
  <c r="W53" i="51"/>
  <c r="X53" i="51" s="1"/>
  <c r="W91" i="51"/>
  <c r="W142" i="51"/>
  <c r="X142" i="51" s="1"/>
  <c r="W58" i="51"/>
  <c r="K58" i="51" s="1"/>
  <c r="W48" i="51"/>
  <c r="W68" i="51"/>
  <c r="X68" i="51" s="1"/>
  <c r="W115" i="51"/>
  <c r="X115" i="51" s="1"/>
  <c r="R17" i="51"/>
  <c r="W114" i="51"/>
  <c r="X114" i="51" s="1"/>
  <c r="W89" i="51"/>
  <c r="Q89" i="51" s="1"/>
  <c r="W52" i="51"/>
  <c r="X52" i="51" s="1"/>
  <c r="W129" i="51"/>
  <c r="X129" i="51" s="1"/>
  <c r="W109" i="51"/>
  <c r="X109" i="51" s="1"/>
  <c r="W103" i="51"/>
  <c r="X103" i="51" s="1"/>
  <c r="W82" i="51"/>
  <c r="X82" i="51" s="1"/>
  <c r="W44" i="51"/>
  <c r="G44" i="51" s="1"/>
  <c r="X48" i="51" l="1"/>
  <c r="I48" i="51"/>
  <c r="AD14" i="51"/>
  <c r="AA17" i="51"/>
  <c r="G28" i="51"/>
  <c r="I28" i="51"/>
  <c r="AG17" i="51"/>
  <c r="Y17" i="51"/>
  <c r="X37" i="51"/>
  <c r="G37" i="51"/>
  <c r="X38" i="51"/>
  <c r="G38" i="51"/>
  <c r="X36" i="51"/>
  <c r="G36" i="51"/>
  <c r="AC17" i="51"/>
  <c r="AE17" i="51"/>
  <c r="AI17" i="51"/>
  <c r="X41" i="51"/>
  <c r="G41" i="51"/>
  <c r="W17" i="51"/>
  <c r="P9" i="51" s="1"/>
  <c r="T17" i="51"/>
  <c r="X63" i="51"/>
  <c r="M63" i="51"/>
  <c r="X85" i="51"/>
  <c r="X78" i="51"/>
  <c r="M78" i="51"/>
  <c r="X178" i="51"/>
  <c r="X147" i="51"/>
  <c r="X93" i="51"/>
  <c r="O93" i="51"/>
  <c r="X95" i="51"/>
  <c r="Q95" i="51"/>
  <c r="X108" i="51"/>
  <c r="M108" i="51"/>
  <c r="X94" i="51"/>
  <c r="Q94" i="51"/>
  <c r="K75" i="51"/>
  <c r="I75" i="51"/>
  <c r="X56" i="51"/>
  <c r="K56" i="51"/>
  <c r="X57" i="51"/>
  <c r="K57" i="51"/>
  <c r="X46" i="51"/>
  <c r="G46" i="51"/>
  <c r="X29" i="51"/>
  <c r="G29" i="51"/>
  <c r="X27" i="51"/>
  <c r="G27" i="51"/>
  <c r="X58" i="51"/>
  <c r="M58" i="51"/>
  <c r="X34" i="51"/>
  <c r="I34" i="51"/>
  <c r="X77" i="51"/>
  <c r="K77" i="51"/>
  <c r="X31" i="51"/>
  <c r="I31" i="51"/>
  <c r="X89" i="51"/>
  <c r="O89" i="51"/>
  <c r="X91" i="51"/>
  <c r="Q91" i="51"/>
  <c r="X35" i="51"/>
  <c r="I35" i="51"/>
  <c r="X62" i="51"/>
  <c r="M62" i="51"/>
  <c r="X32" i="51"/>
  <c r="I32" i="51"/>
  <c r="X90" i="51"/>
  <c r="Q90" i="51"/>
  <c r="X59" i="51"/>
  <c r="M59" i="51"/>
  <c r="X30" i="51"/>
  <c r="I30" i="51"/>
  <c r="X61" i="51"/>
  <c r="M61" i="51"/>
  <c r="X92" i="51"/>
  <c r="Q92" i="51"/>
  <c r="X88" i="51"/>
  <c r="O88" i="51"/>
  <c r="X76" i="51"/>
  <c r="K76" i="51"/>
  <c r="X44" i="51"/>
  <c r="I44" i="51"/>
  <c r="O107" i="51"/>
  <c r="X107" i="51"/>
  <c r="Q87" i="51"/>
  <c r="X87" i="51"/>
  <c r="M75" i="51"/>
  <c r="X75" i="51"/>
  <c r="Q106" i="51"/>
  <c r="X106" i="51"/>
  <c r="I25" i="51"/>
  <c r="X25" i="51"/>
  <c r="K55" i="51"/>
  <c r="X55" i="51"/>
  <c r="G24" i="51"/>
  <c r="X24" i="51"/>
  <c r="O86" i="51"/>
  <c r="X86" i="51"/>
  <c r="M28" i="51"/>
  <c r="X28" i="51"/>
  <c r="I26" i="51"/>
  <c r="G26" i="51"/>
  <c r="Z17" i="51" l="1"/>
  <c r="AF17" i="51"/>
  <c r="AH17" i="51"/>
  <c r="AD17" i="51"/>
  <c r="AJ17" i="51"/>
  <c r="AB17" i="51"/>
  <c r="D9" i="52"/>
  <c r="D9" i="60"/>
  <c r="D9" i="59"/>
  <c r="D9" i="54"/>
  <c r="I9" i="59"/>
  <c r="F9" i="52"/>
  <c r="I9" i="60"/>
  <c r="F9" i="54"/>
  <c r="C17" i="51"/>
  <c r="U9" i="51"/>
  <c r="D9" i="55"/>
  <c r="D9" i="3"/>
  <c r="F9" i="3"/>
  <c r="I9" i="55"/>
  <c r="M327"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WILBERT PAQUIYAURI PRADO</author>
  </authors>
  <commentList>
    <comment ref="B359" authorId="0" shapeId="0" xr:uid="{00000000-0006-0000-0400-000001000000}">
      <text>
        <r>
          <rPr>
            <b/>
            <sz val="9"/>
            <color indexed="81"/>
            <rFont val="Tahoma"/>
            <family val="2"/>
          </rPr>
          <t>Ejemplo
- Campos experimentales de hotalizas
- Planta piloto de lácteos
- área de contabilidad</t>
        </r>
      </text>
    </comment>
    <comment ref="B360" authorId="0" shapeId="0" xr:uid="{00000000-0006-0000-0400-000002000000}">
      <text>
        <r>
          <rPr>
            <b/>
            <sz val="9"/>
            <color indexed="81"/>
            <rFont val="Tahoma"/>
            <family val="2"/>
          </rPr>
          <t>Ejemplo
Empresa agroexportadora: área de post cosecha
ONG kusichaca: área de comercialización
Dirección regional agraria: área de promoción y desarrollo rural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WILBERT PAQUIYAURI PRADO</author>
  </authors>
  <commentList>
    <comment ref="B359" authorId="0" shapeId="0" xr:uid="{00000000-0006-0000-0500-000001000000}">
      <text>
        <r>
          <rPr>
            <b/>
            <sz val="9"/>
            <color indexed="81"/>
            <rFont val="Tahoma"/>
            <family val="2"/>
          </rPr>
          <t>Ejemplo
- Campos experimentales de hotalizas
- Planta piloto de lácteos
- área de contabilidad</t>
        </r>
      </text>
    </comment>
    <comment ref="B360" authorId="0" shapeId="0" xr:uid="{00000000-0006-0000-0500-000002000000}">
      <text>
        <r>
          <rPr>
            <b/>
            <sz val="9"/>
            <color indexed="81"/>
            <rFont val="Tahoma"/>
            <family val="2"/>
          </rPr>
          <t>Ejemplo
Empresa agroexportadora: área de post cosecha
ONG kusichaca: área de comercialización
Dirección regional agraria: área de promoción y desarrollo rural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WILBERT PAQUIYAURI PRADO</author>
  </authors>
  <commentList>
    <comment ref="B359" authorId="0" shapeId="0" xr:uid="{00000000-0006-0000-0600-000001000000}">
      <text>
        <r>
          <rPr>
            <b/>
            <sz val="9"/>
            <color indexed="81"/>
            <rFont val="Tahoma"/>
            <family val="2"/>
          </rPr>
          <t>Ejemplo
- Campos experimentales de hotalizas
- Planta piloto de lácteos
- área de contabilidad</t>
        </r>
      </text>
    </comment>
    <comment ref="B360" authorId="0" shapeId="0" xr:uid="{00000000-0006-0000-0600-000002000000}">
      <text>
        <r>
          <rPr>
            <b/>
            <sz val="9"/>
            <color indexed="81"/>
            <rFont val="Tahoma"/>
            <family val="2"/>
          </rPr>
          <t>Ejemplo
Empresa agroexportadora: área de post cosecha
ONG kusichaca: área de comercialización
Dirección regional agraria: área de promoción y desarrollo rural</t>
        </r>
      </text>
    </comment>
  </commentList>
</comments>
</file>

<file path=xl/sharedStrings.xml><?xml version="1.0" encoding="utf-8"?>
<sst xmlns="http://schemas.openxmlformats.org/spreadsheetml/2006/main" count="2229" uniqueCount="1230">
  <si>
    <t>UNIDAD DIDÁCTICA</t>
  </si>
  <si>
    <t>Horas</t>
  </si>
  <si>
    <t>MÓDULO</t>
  </si>
  <si>
    <t>Módulos Formativos</t>
  </si>
  <si>
    <t>CAPACIDADES</t>
  </si>
  <si>
    <t>COMPETENCIAS PARA LA EMPLEABILIDAD</t>
  </si>
  <si>
    <t>N°. HORAS:</t>
  </si>
  <si>
    <t>DESCRIPCIÓN DEL PERFIL DE EGRESO</t>
  </si>
  <si>
    <t>ÁMBITOS DE DESEMPEÑO</t>
  </si>
  <si>
    <t>UNIDAD DE COMPETENCIA</t>
  </si>
  <si>
    <t>INDICADORES DE LOGRO DE LA COMPETENCIA</t>
  </si>
  <si>
    <t>Competencias técnicas o específicas</t>
  </si>
  <si>
    <t>Competencias para la empleabilidad</t>
  </si>
  <si>
    <t>Créd. T</t>
  </si>
  <si>
    <t>Créd. P</t>
  </si>
  <si>
    <t>Total créditos</t>
  </si>
  <si>
    <t>HT</t>
  </si>
  <si>
    <t>HP</t>
  </si>
  <si>
    <t>Total horas</t>
  </si>
  <si>
    <t>PERIODO ACADÉMICO</t>
  </si>
  <si>
    <t>EFSRT</t>
  </si>
  <si>
    <t>% de créditos prácticos respecto del total de créditos:</t>
  </si>
  <si>
    <t>Periodos Académicos (créditos y horas)</t>
  </si>
  <si>
    <t>II (c)</t>
  </si>
  <si>
    <t>II (h)</t>
  </si>
  <si>
    <t>III (h)</t>
  </si>
  <si>
    <t>IV (c)</t>
  </si>
  <si>
    <t>IV (h)</t>
  </si>
  <si>
    <t>V (c)</t>
  </si>
  <si>
    <t>V (h)</t>
  </si>
  <si>
    <t>Teóricos</t>
  </si>
  <si>
    <t>Prácticos</t>
  </si>
  <si>
    <t>Total</t>
  </si>
  <si>
    <t>De teoría</t>
  </si>
  <si>
    <t>Prácticas</t>
  </si>
  <si>
    <t>N° CRÉDITOS:</t>
  </si>
  <si>
    <t>Denominación</t>
  </si>
  <si>
    <t>COMPETENCIA</t>
  </si>
  <si>
    <t>DENOMINACIÓN DE LA INSTITUCIÓN</t>
  </si>
  <si>
    <t>ORGANIZACIÓN MODULAR</t>
  </si>
  <si>
    <t>DESCRIPCION DE LA COMPETENCIA</t>
  </si>
  <si>
    <t>NIVEL FORMATIVO</t>
  </si>
  <si>
    <t>SECTOR ECONÓMICO</t>
  </si>
  <si>
    <t>FAMILIA PRODUCTIVA</t>
  </si>
  <si>
    <t>ACTIVIDAD ECONÓMICA</t>
  </si>
  <si>
    <t>MODALIDAD DEL SERVICIO EDUCATIVO</t>
  </si>
  <si>
    <t>CÓDIGO *</t>
  </si>
  <si>
    <t>COMPONENTES CURRICULARES</t>
  </si>
  <si>
    <r>
      <rPr>
        <b/>
        <sz val="10"/>
        <color theme="1"/>
        <rFont val="Calibri"/>
        <family val="2"/>
        <scheme val="minor"/>
      </rPr>
      <t>*Se considera el código de la carrera del CNOF
Pautas generales:</t>
    </r>
    <r>
      <rPr>
        <sz val="10"/>
        <color theme="1"/>
        <rFont val="Calibri"/>
        <family val="2"/>
        <scheme val="minor"/>
      </rPr>
      <t xml:space="preserve">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t>
    </r>
  </si>
  <si>
    <t>TOTALES</t>
  </si>
  <si>
    <t>VI (c)</t>
  </si>
  <si>
    <t>VI (h)</t>
  </si>
  <si>
    <t>CÓDIGO MODULAR</t>
  </si>
  <si>
    <t xml:space="preserve"> AMBIENTES Y EQUIPAMIENTO DEL PROGRAMA DE ESTUDIOS</t>
  </si>
  <si>
    <t>Características</t>
  </si>
  <si>
    <t>Software especializad</t>
  </si>
  <si>
    <t>Denominación del Ambiente</t>
  </si>
  <si>
    <t>Denominación de Ambiente</t>
  </si>
  <si>
    <t>Unidades Didácticas Asociadas</t>
  </si>
  <si>
    <t>Horas Teóricas</t>
  </si>
  <si>
    <t>Horas Prácticas</t>
  </si>
  <si>
    <t>Periodo</t>
  </si>
  <si>
    <t>CÓDIGO MODULAR DEL INSTITUTO</t>
  </si>
  <si>
    <t>Herramientas</t>
  </si>
  <si>
    <t>Instrumentos</t>
  </si>
  <si>
    <t>Crédito teórico</t>
  </si>
  <si>
    <t>Crédito práctico</t>
  </si>
  <si>
    <t>Equivalencia de un (1) crédito:(4)</t>
  </si>
  <si>
    <t>Módulo I</t>
  </si>
  <si>
    <t>Condición</t>
  </si>
  <si>
    <t>Objeto</t>
  </si>
  <si>
    <t>Verbo</t>
  </si>
  <si>
    <t>Capacidades</t>
  </si>
  <si>
    <t>MÓDULOS</t>
  </si>
  <si>
    <t>Indicadores</t>
  </si>
  <si>
    <t>Indicadores de la Capacidad</t>
  </si>
  <si>
    <t>Capacidades asociadas a la Unidad de Competencia Específica y de Empleabilidad</t>
  </si>
  <si>
    <t>RESUMEN</t>
  </si>
  <si>
    <t>Programa de estudios:</t>
  </si>
  <si>
    <t>Ambiente 9</t>
  </si>
  <si>
    <t>Ambiente 10</t>
  </si>
  <si>
    <t>Módulo II</t>
  </si>
  <si>
    <t>Módulo III</t>
  </si>
  <si>
    <t>Módulo IV</t>
  </si>
  <si>
    <t>Módulo V</t>
  </si>
  <si>
    <t xml:space="preserve"> REQUERIMIENTO DE AMBIENTES DEL PROGRAMA DE ESTUDIOS</t>
  </si>
  <si>
    <t>HORAS (P)</t>
  </si>
  <si>
    <t>CRÉDITOS</t>
  </si>
  <si>
    <t>ESTRATEGIAS DE REALIZACIÓN</t>
  </si>
  <si>
    <t>CAPACIDADES A FORTALECER</t>
  </si>
  <si>
    <t>Práctica</t>
  </si>
  <si>
    <t>Teórico</t>
  </si>
  <si>
    <t xml:space="preserve">PERFIL DOCENTE </t>
  </si>
  <si>
    <t>HORAS</t>
  </si>
  <si>
    <t>CONTENIDOS</t>
  </si>
  <si>
    <t>INDICADORES DE LOGRO DE  LA CAPACIDAD</t>
  </si>
  <si>
    <t>CAPACIDADES DE EMPLEABILIDAD</t>
  </si>
  <si>
    <t xml:space="preserve">PERFIL DOCENTE  </t>
  </si>
  <si>
    <t>INDICADORES DE LOGRO DE LA CAPACIDAD</t>
  </si>
  <si>
    <t>CAPACIDADES TÉCNICAS O ESPECÍFICAS</t>
  </si>
  <si>
    <t>DENOMINACIÓN DEL MÓDULO</t>
  </si>
  <si>
    <t>UNIDAD DE COMPETENCIA DEL CATÁLOGO NACIONAL DE LA OFERTA FORMATIVA</t>
  </si>
  <si>
    <t>COMPETENCIAS PARA LA EMPLEABILIDAD INCORPORADAS MEDIANTE UNIDAD DIDÁCTICA</t>
  </si>
  <si>
    <r>
      <t xml:space="preserve">COMPETENCIAS PARA LA EMPLEABILIDAD INCORPORADAS COMO CONTENIDO  TRANSVERSAL </t>
    </r>
    <r>
      <rPr>
        <b/>
        <u/>
        <sz val="10"/>
        <color indexed="8"/>
        <rFont val="Arial"/>
        <family val="2"/>
      </rPr>
      <t/>
    </r>
  </si>
  <si>
    <t>Capacidad técnica</t>
  </si>
  <si>
    <t>Capacidad Empleabilidad</t>
  </si>
  <si>
    <t>Ambiente 11</t>
  </si>
  <si>
    <t>Ambiente 12</t>
  </si>
  <si>
    <t>Ambiente 13</t>
  </si>
  <si>
    <t>Ambiente 14</t>
  </si>
  <si>
    <t>Ambiente 15</t>
  </si>
  <si>
    <t>Aula pedagógica</t>
  </si>
  <si>
    <t>Aula de cómputo</t>
  </si>
  <si>
    <t>Laboratorio de idiomas</t>
  </si>
  <si>
    <t>Filtro</t>
  </si>
  <si>
    <t>Filtrar</t>
  </si>
  <si>
    <t>Código
Capacidad</t>
  </si>
  <si>
    <t>Código Indicador</t>
  </si>
  <si>
    <t>Tipo de capacidad</t>
  </si>
  <si>
    <t>DENOMINACIÓN DE LA INSTITUCIÓN EDUCATIVA</t>
  </si>
  <si>
    <t>CÓDIGO MODULAR DE LA INSTITUCIÓN EDUCATIVA</t>
  </si>
  <si>
    <t>CÓDIGO DE SER EL CASO *</t>
  </si>
  <si>
    <t>III (c)</t>
  </si>
  <si>
    <t>Observaciones de los facilitadores opcional</t>
  </si>
  <si>
    <t>Créditos Académicos</t>
  </si>
  <si>
    <t>EXPERIENCIAS FORMATIVAS EN SITUACIONES REALES DE TRABAJO (EFSRT)</t>
  </si>
  <si>
    <t>Etiquetas de fila</t>
  </si>
  <si>
    <t>(en blanco)</t>
  </si>
  <si>
    <t>Total general</t>
  </si>
  <si>
    <t>(Todas)</t>
  </si>
  <si>
    <t>Módulo VI</t>
  </si>
  <si>
    <t>I</t>
  </si>
  <si>
    <t>II</t>
  </si>
  <si>
    <t>III</t>
  </si>
  <si>
    <t>IV</t>
  </si>
  <si>
    <t>V</t>
  </si>
  <si>
    <t>VI</t>
  </si>
  <si>
    <t>I(c)</t>
  </si>
  <si>
    <t>I(h)</t>
  </si>
  <si>
    <t>c</t>
  </si>
  <si>
    <t>h</t>
  </si>
  <si>
    <t>En el IES</t>
  </si>
  <si>
    <t>Centros laborales (empresas, organizaciones u otras instituciones)</t>
  </si>
  <si>
    <t>DESCRIPCIÓN DE LA COMPETENCIA</t>
  </si>
  <si>
    <t>Competencias técnicas (Unidad de competencia)</t>
  </si>
  <si>
    <t xml:space="preserve">Actividades productivas de bienes en el IES
</t>
  </si>
  <si>
    <t xml:space="preserve">Actividades productivas de servicios en el IES
</t>
  </si>
  <si>
    <t xml:space="preserve">Actividades productivas de bienes en los centros de producción
</t>
  </si>
  <si>
    <t xml:space="preserve">Actividades productivas de servicios en los centros de producción
</t>
  </si>
  <si>
    <t xml:space="preserve">Actividades productivas de bienes y servicios en el IES
</t>
  </si>
  <si>
    <t xml:space="preserve">Actividades productivas de bienes y  servicios en los centros de producción
</t>
  </si>
  <si>
    <t>DENOMINACIÓN VARIANTE</t>
  </si>
  <si>
    <t>DENOMINACIÓN DEL PROGRAMA DE ESTUDIOS SEGÚN CNOF (según corresponda)</t>
  </si>
  <si>
    <t>FORMACIÓN**</t>
  </si>
  <si>
    <t>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t>
  </si>
  <si>
    <t>COMPETENCIAS ESPECÍFICAS (UNIDAD DE COMPETENCIA)</t>
  </si>
  <si>
    <t>COMPETENCIAS ESPECÍFICAS  (UNIDAD DE COMPETENCIA)</t>
  </si>
  <si>
    <t>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t>
  </si>
  <si>
    <t>N° HORAS:</t>
  </si>
  <si>
    <t>N° de créditos en forma virtual (**)</t>
  </si>
  <si>
    <t>% de créditos en forma virtual (**)</t>
  </si>
  <si>
    <t>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</si>
  <si>
    <t>*Se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t>
  </si>
  <si>
    <t>Información solo de proceso</t>
  </si>
  <si>
    <t>T.créditos
(Filtrar)</t>
  </si>
  <si>
    <t>Equipos/Mobiliario</t>
  </si>
  <si>
    <t>DESCRIPCIÓN DE LA ESTRATEGIA DE REALIZACIÓN</t>
  </si>
  <si>
    <t>AMBIENTES/ÁREAS (1)</t>
  </si>
  <si>
    <t>DESCRIPCIÓN DE LA ESTRATEGIA PARA LA IMPLEMENTACIÓN DE LA EFSRT (2)</t>
  </si>
  <si>
    <t>(1) Colocar el nombre del espacio, área u otros, donde se desarrolla las EFSRT
(2) Realizar una breve descripción respecto al desarrollo de las EFSRT, según el lugar de realización.</t>
  </si>
  <si>
    <t>LUGAR PARA EL DESARROLLO DE LA EFSRT</t>
  </si>
  <si>
    <t>ANEXO Nº8A 
PERFIL DE EGRESO IES</t>
  </si>
  <si>
    <t>ANEXO Nº 7A 
PROGRAMA DE ESTUDIOS IES</t>
  </si>
  <si>
    <t>ANEXO Nº9A 
ITINERARIO FORMATIVO IES</t>
  </si>
  <si>
    <t>Total horas (UD)</t>
  </si>
  <si>
    <t xml:space="preserve">Ayuda para verificar - f(x) criterios </t>
  </si>
  <si>
    <t>ORGANIZACIÓN DE LOS ELEMENTOS DEL MÓDULO</t>
  </si>
  <si>
    <t>FORMATO DE PROCESO - FORMULACIÓN DE CAPACIDADES E INDICADORES POR UNIDAD DE COMPETENCIA</t>
  </si>
  <si>
    <t>Experiencias formativas en situaciones reales de trabajo (ESRT)</t>
  </si>
  <si>
    <t>Instituto de educación superior público "Catalina Buendía de Pecho"</t>
  </si>
  <si>
    <t>0563619</t>
  </si>
  <si>
    <t>Industria de bienes de capital</t>
  </si>
  <si>
    <t>Industrias manufactureras</t>
  </si>
  <si>
    <t>Fabricación de máquinas y equipos N.C.P. - Fabricación de robots industriales</t>
  </si>
  <si>
    <t xml:space="preserve">Mecatrónica Industrial </t>
  </si>
  <si>
    <t xml:space="preserve">C1728-3-001 </t>
  </si>
  <si>
    <t>Presencial</t>
  </si>
  <si>
    <t>Profesional técnico</t>
  </si>
  <si>
    <t xml:space="preserve">El profesional técnico de Mecatrónica industrial, es competente en la implementación de sistemas electrónicos programables, que soportan los procesos industriales. Así como, la instalación, operación, mantenimiento y optimización que guardan relación con la mecánica, siguiendo los principios de buenas prácticas de programación, teniendo en cuenta el análisis de riesgo, estándares de seguridad y normativa vigente, además  organiza, gestiona y comunica la documentación de los sistemas de control en los procesos industriales y de servicios, utilizando las tecnologías de la información y comunicación con conocimientos de inglés técnico, que fortalecen sus competencias profesionales, desempeñándose de manera colaborativa y relacionándose en su entorno laboral bajo principios éticos. </t>
  </si>
  <si>
    <t>Implementar sistemas electrónicos programables que soportan los procesos industriales y de servicios, de acuerdo a los requerimientos funcionales, uso eficiente de la energía, optimización de procesos, estándares de seguridad y normativa vigente.</t>
  </si>
  <si>
    <t>Gestionar sistemas electrónicos de control y automatización en los procesos industriales y de servicios, de acuerdo a los requerimientos funcionales, uso eficiente de la energía, optimización de procesos análisis de riesgo, estándares de seguridad y normativa vigente.</t>
  </si>
  <si>
    <t>Desarrollar sistemas mecatrónicas que soportan los procesos industriales y servicios, de acuerdo a la demanda, optimización de procesos, uso eficiente de la energía, control de calidad, estándares de seguridad y normativa vigente.</t>
  </si>
  <si>
    <r>
      <rPr>
        <b/>
        <i/>
        <sz val="9"/>
        <color theme="1"/>
        <rFont val="Calibri"/>
        <family val="2"/>
        <scheme val="minor"/>
      </rPr>
      <t>Comunicación efectiva</t>
    </r>
    <r>
      <rPr>
        <sz val="9"/>
        <color theme="1"/>
        <rFont val="Calibri"/>
        <family val="2"/>
        <scheme val="minor"/>
      </rPr>
      <t>.-  Expresar de manera clara conceptos, ideas, sentimientos, hechos y opiniones en forma oral y escrita para comunicarse e interactuar con otras personas en contextos sociales y laborales diversos.</t>
    </r>
  </si>
  <si>
    <r>
      <rPr>
        <b/>
        <i/>
        <sz val="9"/>
        <color theme="1"/>
        <rFont val="Calibri"/>
        <family val="2"/>
        <scheme val="minor"/>
      </rPr>
      <t>Inglés.</t>
    </r>
    <r>
      <rPr>
        <sz val="9"/>
        <color theme="1"/>
        <rFont val="Calibri"/>
        <family val="2"/>
        <scheme val="minor"/>
      </rPr>
      <t>- Comprender y comunicar ideas, cotidianamente, a nivel oral y escrito, así como interactuar en diversas situaciones en idioma inglés, en contextos sociales y laborales.</t>
    </r>
  </si>
  <si>
    <r>
      <rPr>
        <b/>
        <i/>
        <sz val="9"/>
        <color theme="1"/>
        <rFont val="Calibri"/>
        <family val="2"/>
        <scheme val="minor"/>
      </rPr>
      <t>Tecnologías de la Información</t>
    </r>
    <r>
      <rPr>
        <sz val="9"/>
        <color theme="1"/>
        <rFont val="Calibri"/>
        <family val="2"/>
        <scheme val="minor"/>
      </rPr>
      <t>.- Manejar herramientas informáticas de las TIC para buscar y analizar información, comunicarse y realizar procedimientos o tareas vinculados al área profesional, de acuerdo con los requerimientos de su entorno laboral.</t>
    </r>
  </si>
  <si>
    <r>
      <rPr>
        <b/>
        <i/>
        <sz val="9"/>
        <color theme="1"/>
        <rFont val="Calibri"/>
        <family val="2"/>
        <scheme val="minor"/>
      </rPr>
      <t>Ética.</t>
    </r>
    <r>
      <rPr>
        <sz val="9"/>
        <color theme="1"/>
        <rFont val="Calibri"/>
        <family val="2"/>
        <scheme val="minor"/>
      </rPr>
      <t>-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t>
    </r>
  </si>
  <si>
    <r>
      <rPr>
        <b/>
        <i/>
        <sz val="9"/>
        <color theme="1"/>
        <rFont val="Calibri"/>
        <family val="2"/>
        <scheme val="minor"/>
      </rPr>
      <t>Solución de Problemas.</t>
    </r>
    <r>
      <rPr>
        <sz val="9"/>
        <color theme="1"/>
        <rFont val="Calibri"/>
        <family val="2"/>
        <scheme val="minor"/>
      </rPr>
      <t>- Identificar situaciones complejas para evaluar posibles soluciones, aplicando un conjunto de herramientas flexibles que conlleven a la atención de una necesidad.</t>
    </r>
  </si>
  <si>
    <t xml:space="preserve"> - Áreas de control y automatización de las industrias procesadoras y envasadoras.
 - Área de Instrumentación de industrias petro-química, minera, siderúrgicas, biomédicas y farmaceutica
 - Área de transformación de metales y generación de energía eléctrica. 
 - Área ensamblaje de módulos automatizados</t>
  </si>
  <si>
    <t>1. Elabora los diagramas de sistemas eléctricos y electrónicos, de acuerdo a los requerimientos funcionales, buenas prácticas de diseños eléctricos y electrónicos, condiciones de operación, estándares de seguridad y normativa vigente.</t>
  </si>
  <si>
    <t>2. Diseña los circuitos eléctricos y electrónicos y sus especificaciones, utilizando componentes de automatización y control (sensores, actuadores, transductores, procesamiento de señales, etc.), de acuerdo a los requerimientos funcionales, uso eficiente de la energía, buenas prácticas de diseños eléctricos y electrónicos, condiciones de operación, estándares de seguridad y normativa vigente.</t>
  </si>
  <si>
    <t>3. Implementa los programas que gobiernan o dan soporte funcional a los sistemas electrónicos programables, de acuerdo a las buenas prácticas de desarrollo de software, demandas del negocio y normativa vigente.</t>
  </si>
  <si>
    <t>4. Elabora el prototipo físico o simulado por software del sistema electrónico o de sus componentes, de acuerdo al diseño del sistema, condiciones de operación, estándares de seguridad y normativa vigente.</t>
  </si>
  <si>
    <t>5. Instala los componentes eléctricos y electrónicos, utilizando materiales de fijación y sujeción, de acuerdo al diseño del sistema, buenas prácticas de fabricación, condiciones de operación, estándares de seguridad y normativa vigente.</t>
  </si>
  <si>
    <t>6. Ensambla los componentes de los sistemas eléctricos y electrónicos, de acuerdo al diseño del sistema, buenas prácticas de fabricación de componentes eléctricos, condiciones de operación, estándares de seguridad y normativa vigente.</t>
  </si>
  <si>
    <t>7. Realiza la carga de los programas que gobiernan o dan soporte funcional a los sistemas electrónicos programables, de acuerdo al diseño del sistema, buenas prácticas de implementación de software y normativa vigente.</t>
  </si>
  <si>
    <t>8. Realiza pruebas de operación y cumplimiento de los parámetros técnicos y configuración de los sistemas electrónicos programables, utilizando técnicas de metrología y casos de prueba, de acuerdo a los requerimientos funcionales, demanda del servicio, diseño del sistema, condiciones de operación, estándares de seguridad y normativa vigente.</t>
  </si>
  <si>
    <t>9. Realiza la puesta en operación del sistema electrónico programable, de acuerdo a la demanda de negocio, condiciones del entorno, condiciones de operación, estándares de seguridad y normativa vigente.</t>
  </si>
  <si>
    <t>10. Realiza el mantenimiento preventivo o correctivo de los sistemas electrónicos programables, de acuerdo a la evaluación de estado de cumplimiento de los parámetros técnicos, diagramas, planos, condiciones de operación, estándares de seguridad y normativa vigente.</t>
  </si>
  <si>
    <t>11. Organiza la documentación de la configuración de los sistemas electrónicos programables, de acuerdo a estándares de documentación, manuales de fabricantes de equipos, notaciones eléctricas y políticas de la organización.</t>
  </si>
  <si>
    <t>1. Diseña sistemas electrónicos de apoyo a los sistemas de control y automatización en los procesos industriales y de servicios, de acuerdo a las necesidades de control, demanda de energía y potencia, uso eficiente de la energía, análisis de riesgos, estándares de seguridad y normativa vigente.</t>
  </si>
  <si>
    <t>2. Implementa sistemas electrónicos de apoyo a los sistemas de control en los procesos industriales y de servicios, de acuerdo a su diseño, buenas prácticas de fabricación, principios de eficiencia de procesos industriales y de servicios, estándares de seguridad y normativa vigente.</t>
  </si>
  <si>
    <t>3. Ensambla los componentes del sistema de control y automatización en los procesos industriales y de servicios, de acuerdo a su diseño, requerimientos funcionales, manuales de fabricantes, estándares de seguridad y normativa vigente.</t>
  </si>
  <si>
    <t>4. Desarrolla los programas que gobiernan o dan soporte funcional a los sistemas de control, de acuerdo a las buenas prácticas de desarrollo de software, requerimientos funcionales y normativa vigente.</t>
  </si>
  <si>
    <t>5. Elabora el prototipo físico o simulado por software del sistema de control, de acuerdo al diseño del sistema, condiciones de operación, estándares de seguridad y normativa vigente.</t>
  </si>
  <si>
    <t>6. Configura los sistemas de control en los procesos industriales y de servicios, de acuerdo a los requerimientos funcionales, manuales de fabricantes, estándares de seguridad y normativa vigente.</t>
  </si>
  <si>
    <t>7. Realiza la puesta en operación de los sistemas de control en los procesos industriales y de servicios, de acuerdo a los requerimientos funcionales, manuales de fabricantes, estándares de seguridad y normativa vigente.</t>
  </si>
  <si>
    <t>8. Realiza el mantenimiento preventivo y correctivo de los sistemas de control y automatización en los procesos industriales y de servicios, de acuerdo a evaluación funcional, manuales de fabricantes, condiciones de operación, estándares de seguridad y normativa vigente.</t>
  </si>
  <si>
    <t>9. Adecúa las capacidades funcionales de los sistemas de control en los procesos industriales y de servicios, de acuerdo a los requerimientos funcionales, manuales de fabricantes, condiciones de operación, estándares de seguridad y normativa vigente.</t>
  </si>
  <si>
    <t>10.Organiza los documentos de configuración de los sistemas control en los procesos industriales y de servicios, de acuerdo a estándares de documentación, manuales de fabricantes de equipos, notación eléctrica, electrónica y de programación y procedimientos de la organización.</t>
  </si>
  <si>
    <t>1. Elabora los planos, diagramas y manuales técnicos de los componentes mecatrónicos, de acuerdo a los requerimientos funcionales, buenas prácticas de diseños eléctricos, electrónicos, mecánicos y de software, condiciones de operación, estándares de seguridad y normativa vigente.</t>
  </si>
  <si>
    <t>2. Diseña las especificaciones técnicas de los sistemas mecánicos, eléctricos, electrónicos y de software, de acuerdo a los requerimientos funcionales, buenas prácticas de diseños eléctricos, electrónicos, mecánicos y de software, uso eficiente de la energía, condiciones de operación, estándares de seguridad y normativa vigente.</t>
  </si>
  <si>
    <t>3. Desarrolla los programas que gobiernan o dan soporte funcional a los sistemas mecatrónicos y realiza la carga respectiva, de acuerdo a las buenas prácticas de desarrollo de software, diseño del sistema, requerimientos funcionales y normativa vigente.</t>
  </si>
  <si>
    <t>4. Desarrolla sistemas mecatrónicos empleando principios de inteligencia artificial, de acuerdo a buenas prácticas de programación, teorías de inteligencia artificial y requerimientos funcionales.</t>
  </si>
  <si>
    <t>5. Elabora el prototipo físico o simulado por software del sistema mecatrónico o de sus componentes, de acuerdo al diseño del sistema, condiciones de operación, estándares de seguridad y normativa vigente.</t>
  </si>
  <si>
    <t>6. Instala las partes o piezas eléctricas, electrónicas y mecánicas, utilizando materiales de fijación y sujeción, de acuerdo al diseño del sistema mecatrónico, movilidad de las partes mecánicas, buenas prácticas de fabricación de componentes, condiciones de operación, estándares de seguridad y normativa vigente.</t>
  </si>
  <si>
    <t>7. Ensambla los componentes eléctricos, electrónicos y mecánicos, de acuerdo al diseño del sistema mecatrónico, movilidad de las partes mecánicas, buenas prácticas de fabricación de componentes, condiciones de operación, estándares de seguridad y normativa vigente.</t>
  </si>
  <si>
    <t>8. Realiza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t>
  </si>
  <si>
    <t>9. Realiza la puesta en operación del sistema mecatrónico, de acuerdo a los requerimientos funcionales, condiciones del entorno, condiciones de operación, control de calidad, estándares de seguridad y normativa vigente.</t>
  </si>
  <si>
    <t>10. Realiza el mantenimiento preventivo y correctivo de los sistemas mecatrónicos, de acuerdo a la evaluación de estado de cumplimiento de los parámetros técnicos, diagramas, planos, condiciones de operación, control de calidad, estándares de seguridad y normativa vigente.</t>
  </si>
  <si>
    <t>11.Administra la documentación de la configuración de los sistemas mecatrónicos, de acuerdo a estándares de documentación, manuales de fabricantes de equipos, notaciones eléctricas y políticas de la organización.</t>
  </si>
  <si>
    <t>1. Utiliza estrategias de escucha activa y asertiva en contextos sociales y laborales, sin estereotipos de género u otros.</t>
  </si>
  <si>
    <t>2. Organiza información de manera oral y escrita en contextos sociales y laborales, de manera objetiva y empática.</t>
  </si>
  <si>
    <t>3. Expresa de manera clara conceptos, ideas, sentimientos y hechos en forma oral y escrita y a través de distintos medios, incluyendo los medios virtuales, utilizando el lenguaje de acuerdo a los contextos sociales y laborales, sin estereotipos de género u otro.</t>
  </si>
  <si>
    <t>4. Interpreta conceptos, ideas, sentimientos y hechos provenientes de distintos medios, considerando el contexto social y laboral.</t>
  </si>
  <si>
    <t>1. Utiliza herramientas de ofimática y especializadas para responder a los requerimientos del entorno laboral, de manera ética, eficiente y responsable.</t>
  </si>
  <si>
    <t>2. Evalúa la información de la red, considerando su calidad, fiabilidad y pertinencia.</t>
  </si>
  <si>
    <t>3. Contribuye al aprendizaje entre iguales en medios digitales respetando fuentes, de manera ética y responsable.</t>
  </si>
  <si>
    <t>4. Aplica la información obtenida en la red, añadiendo valor a los resultados obtenidos.</t>
  </si>
  <si>
    <t>1. Actúa con honestidad, honradez, integridad y ética en los múltiples roles que asume, fomentando una cultura transparente, orientada al bien común, en contextos sociales y laborales.</t>
  </si>
  <si>
    <t>2. Contribuye al establecimiento de relaciones justas, basadas en el respeto de los derechos de la persona y cumplimiento de las obligaciones y de las normas que aseguren una convivencia democrática.</t>
  </si>
  <si>
    <t>3. Aplica los códigos de ética en su quehacer profesional de manera autónoma, con responsabilidad y haciendo uso eficiente de los recursos.</t>
  </si>
  <si>
    <t>1. Identifica las causas que originan el problema, teniendo en cuenta el contexto.</t>
  </si>
  <si>
    <t>2. Propone estrategias de solución,  teniendo, en cuenta criterios de pertinencia, ética, igualdad e inclusión.</t>
  </si>
  <si>
    <r>
      <t xml:space="preserve">Trabajo colaborativo.- </t>
    </r>
    <r>
      <rPr>
        <i/>
        <sz val="9"/>
        <color theme="1"/>
        <rFont val="Calibri"/>
        <family val="2"/>
        <scheme val="minor"/>
      </rPr>
      <t>Participar de forma activa en el logro de objetivos y metas comunes, integrándose con otras personas con criterio de respeto y justicia, sin estereotipos de género u otros, en un contexto determinado.</t>
    </r>
  </si>
  <si>
    <r>
      <rPr>
        <b/>
        <i/>
        <sz val="9"/>
        <color theme="1"/>
        <rFont val="Calibri"/>
        <family val="2"/>
        <scheme val="minor"/>
      </rPr>
      <t>Emprendimiento.</t>
    </r>
    <r>
      <rPr>
        <sz val="9"/>
        <color theme="1"/>
        <rFont val="Calibri"/>
        <family val="2"/>
        <scheme val="minor"/>
      </rPr>
      <t xml:space="preserve">-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t>
    </r>
  </si>
  <si>
    <t>1. Identifica oportunidades que generen ideas de proyectos o negocios nuevos, mejoras en procesos, productos o servicios ya existentes, de manera ética, utilizando metodologías que promuevan la creatividad e innovación.</t>
  </si>
  <si>
    <t>2. Propone el plan de acción del emprendimiento, asumiendo su rol de liderazgo y tomando en cuenta principios éticos, obligaciones tributarias y contables, normas establecidas para la protección de la propiedad intelectual y patentes.</t>
  </si>
  <si>
    <t>3. Diseña el monitoreo para el cumplimiento del plan de acción, utilizando diferentes metodologías para la mejora continua, recursos para la sostenibilidad y escalamiento de su emprendimiento.</t>
  </si>
  <si>
    <t xml:space="preserve">1. Participa activamente en el planteamiento y resolución de las tareas del equipo, valorando los aportes de cada miembro, sin estereotipos de género, étnicos u otros. </t>
  </si>
  <si>
    <t xml:space="preserve">2. Fomenta el reparto equitativo de tareas en el equipo, de acuerdo al nivel de dificultad y complejidad de las mismas, sin estereotipos de género, étnico u otros. </t>
  </si>
  <si>
    <t xml:space="preserve">3. Expresa asertivamente y sin discriminación propuestas e ideas a quienes integran su equipo, considerando el contexto de la tarea, fomentando el espíritu de equipo y la integración de los puntos de vista de los demás </t>
  </si>
  <si>
    <t>4. Cumple con las tareas asignadas en el equipo, a tiempo y con calidad, contribuyendo al logro final.</t>
  </si>
  <si>
    <t>1. Comprende las ideas principales de textos claros y en lengua estándar referidos a asuntos cotidianos que tienen lugar en el trabajo, en la escuela, durante el tiempo de ocio, y a temas actuales o asuntos de interés personal o profesional.</t>
  </si>
  <si>
    <t>2. Interactua en diversas situaciones y conversaciones que traten temas cotidianos de interés personal y profesional.</t>
  </si>
  <si>
    <t xml:space="preserve">3. Produce textos sencillos y coherentes sobre temas que le son familiares o en los que tiene un interés personal. </t>
  </si>
  <si>
    <t xml:space="preserve">4. Describi experiencias, acontecimientos, deseos y aspiraciones y justificar brevemente sus opiniones o explicar sus planes con claridad y coherencia. </t>
  </si>
  <si>
    <t>3. Evalua posibles soluciones al problema, teniendo en cuenta criterios de pertiencia, ética, igualidad e inclusión.</t>
  </si>
  <si>
    <t>4. Aplica herramientas para dar solución al problema, de manera sostenible.</t>
  </si>
  <si>
    <t>UC1.C1</t>
  </si>
  <si>
    <t>Realizar</t>
  </si>
  <si>
    <t xml:space="preserve"> instalación de sistemas eléctricos utilizando componentes de automatización </t>
  </si>
  <si>
    <t xml:space="preserve">considerando buenas prácticas de montaje y manufactura, requerimientos funcionales, condiciones de operación y estándares de seguridad.    </t>
  </si>
  <si>
    <t>C1.I1</t>
  </si>
  <si>
    <t xml:space="preserve">Interpreta </t>
  </si>
  <si>
    <t xml:space="preserve">simbología y parámetros  de los  componentes  eléctricos, que intervienen en los procesos mecatrónicos </t>
  </si>
  <si>
    <t>de acuerdo a la condición de operación, estándares de seguridad y normativa vigente.</t>
  </si>
  <si>
    <t>C1.I2</t>
  </si>
  <si>
    <t xml:space="preserve"> Realiza</t>
  </si>
  <si>
    <t xml:space="preserve">mediciones de parámetros  de los circuitos eléctricos/ electrónicos monofásicos y trifásicos </t>
  </si>
  <si>
    <t>considerando los requerimientos funcionales, condición de operación y estándares de seguridad.</t>
  </si>
  <si>
    <t>C1.I3</t>
  </si>
  <si>
    <t xml:space="preserve">Simula </t>
  </si>
  <si>
    <t xml:space="preserve"> funcionamiento de los circuitos eléctricos mediante software </t>
  </si>
  <si>
    <t>usando adecuadamente las herramientas y las condiciones de operación.</t>
  </si>
  <si>
    <t>C1.I4</t>
  </si>
  <si>
    <t xml:space="preserve">Diseña </t>
  </si>
  <si>
    <t>prototipo físico de circuitos eléctricos</t>
  </si>
  <si>
    <t>usando leyes y teoremas, las buenas prácticas de diseño, condición de operación, estándares de seguridad y normativa vigente.</t>
  </si>
  <si>
    <t>C1.I5</t>
  </si>
  <si>
    <t xml:space="preserve">Elabora </t>
  </si>
  <si>
    <t xml:space="preserve">estructuras metálicas aplicando diversas técnicas de soldadura </t>
  </si>
  <si>
    <t>de acuerdo a  las condiciónes de operación, estándares de seguridad y normativa vigente.</t>
  </si>
  <si>
    <t>UC1.C2</t>
  </si>
  <si>
    <t>Elaborar</t>
  </si>
  <si>
    <t xml:space="preserve">proyectos electrónicos usando componentes activos y  pasivos </t>
  </si>
  <si>
    <t xml:space="preserve">de acuerdo a los requerimientos funcionales, uso eficiente de la energía, y normativa vigente.    </t>
  </si>
  <si>
    <t>C2.I1</t>
  </si>
  <si>
    <t>Explica</t>
  </si>
  <si>
    <t xml:space="preserve">funcionamiento de los componentes resistivos </t>
  </si>
  <si>
    <t>considerando manuales, parámetros del funcionamiento y normas de seguridad.</t>
  </si>
  <si>
    <t>C2.I2</t>
  </si>
  <si>
    <t>Clasifica</t>
  </si>
  <si>
    <t>componentes, electrónicos  capacitivos</t>
  </si>
  <si>
    <t>de acuerdo a al material de construcción y parámetros de funcionamiento.</t>
  </si>
  <si>
    <t>C2.I3</t>
  </si>
  <si>
    <t>Simula</t>
  </si>
  <si>
    <t xml:space="preserve"> circuitos rectificadores de corriente alterna mediante software Multisim</t>
  </si>
  <si>
    <t>considerando los  requerimientos funcionales, uso eficiente de la energía y normativa vigente.</t>
  </si>
  <si>
    <t>C2.I4</t>
  </si>
  <si>
    <t xml:space="preserve">prototipo físico de una fuente regulada </t>
  </si>
  <si>
    <t>considerando parámetros de los componentes, requerimientos funcionales y normatividad vigente.</t>
  </si>
  <si>
    <t>UC1.C4</t>
  </si>
  <si>
    <t>Usar</t>
  </si>
  <si>
    <t>instrumentos de medición de magnitudes eléctricas diferenciando los tipos de error y su aplicación en los tableros de prueba de magnitudes eléctricas,</t>
  </si>
  <si>
    <t xml:space="preserve">considerando estándares de seguridad y normativa vigente.   </t>
  </si>
  <si>
    <t>C4.I1</t>
  </si>
  <si>
    <t xml:space="preserve">los fundamentos de funcionamiento de los instrumentos de medición </t>
  </si>
  <si>
    <t>teniendo en cuenta manuales técnicos,  estándares  y  normatividad vigente.</t>
  </si>
  <si>
    <t>C4.I2</t>
  </si>
  <si>
    <t>instrumentos de medición de parámetros eléctricos</t>
  </si>
  <si>
    <t>de acuerdo a su estructura interna y estándares de seguridad.</t>
  </si>
  <si>
    <t>C4.I3</t>
  </si>
  <si>
    <t>Realiza</t>
  </si>
  <si>
    <t xml:space="preserve"> medidas del sistema de puesta a tierra </t>
  </si>
  <si>
    <t>considerando  estándares de seguridad y normativa vigente.</t>
  </si>
  <si>
    <t>C4.I4</t>
  </si>
  <si>
    <t>Ejecuta</t>
  </si>
  <si>
    <t xml:space="preserve"> mediciones  de  puesta a tierra  en circuitos polifásicos</t>
  </si>
  <si>
    <t>considerando las normas de seguridad industrial vigente.</t>
  </si>
  <si>
    <t>UC1.C5</t>
  </si>
  <si>
    <t>Ejecutar</t>
  </si>
  <si>
    <t>técnicas  de manufactura con máquinas y herramientas</t>
  </si>
  <si>
    <t>considerando la optimización de los procesos y normativa vigente.</t>
  </si>
  <si>
    <t>C5.I1</t>
  </si>
  <si>
    <t>Reconoce</t>
  </si>
  <si>
    <t>los  procesos  de manufactura para los diversos cortes de metales</t>
  </si>
  <si>
    <t>considerando las normas técnicas de seguridad.</t>
  </si>
  <si>
    <t>C5.I2</t>
  </si>
  <si>
    <t>diversos procesos de soldadura</t>
  </si>
  <si>
    <t>mediante técnicas establecidas, aplicando las normas de seguridad industrial.</t>
  </si>
  <si>
    <t>C5.I3</t>
  </si>
  <si>
    <t>Utiliza</t>
  </si>
  <si>
    <t>máquinas herramientas en fabricación de piezas diversas</t>
  </si>
  <si>
    <t>de acuerdo a los estándares y normas de seguridad industrial.</t>
  </si>
  <si>
    <t>C5.I4</t>
  </si>
  <si>
    <t>procesos de rectificado de las piezas con diversas máquinas herramientas</t>
  </si>
  <si>
    <t>uso eficiente de la energía y optimización de los procesos.</t>
  </si>
  <si>
    <t>Comprueba</t>
  </si>
  <si>
    <t>ensambles de  las piezas mecanizadas y verifica el control de calidad en diversos procesos</t>
  </si>
  <si>
    <t>utilizando equipos e instrumentos homologados.</t>
  </si>
  <si>
    <t>UC1.C8</t>
  </si>
  <si>
    <t>Aplicar</t>
  </si>
  <si>
    <t xml:space="preserve">técnicas y procedimientos algebraicos </t>
  </si>
  <si>
    <t>en la solución de problemas mecánicos eléctricos y electrónicos.</t>
  </si>
  <si>
    <t>C8.I1</t>
  </si>
  <si>
    <t xml:space="preserve">Utiliza </t>
  </si>
  <si>
    <t>la lógica proposicional</t>
  </si>
  <si>
    <t>para dar solución a problemas  electrónicos.</t>
  </si>
  <si>
    <t>C8.I2</t>
  </si>
  <si>
    <t>Grafica</t>
  </si>
  <si>
    <t>funciones lineales, cuadráticas y trigonométricas</t>
  </si>
  <si>
    <t>considerando el comportamiento de dispositivos eléctricos y electrónicos.</t>
  </si>
  <si>
    <t>C8.I3</t>
  </si>
  <si>
    <t>Elabora</t>
  </si>
  <si>
    <t>cuadros estadísticos en los circuitos mecánicos, eléctricos y electrónicos</t>
  </si>
  <si>
    <t xml:space="preserve"> considerando las mediciones realizadas. </t>
  </si>
  <si>
    <t>C8.I4</t>
  </si>
  <si>
    <t>Calcula</t>
  </si>
  <si>
    <t>parámetros mecánicos, eléctricos y electrónicos</t>
  </si>
  <si>
    <t xml:space="preserve"> considerando las variables físicas.</t>
  </si>
  <si>
    <t>UC1.C3</t>
  </si>
  <si>
    <t xml:space="preserve">proceso de carga y descarga de los circuitos de control digital que gobiernan los sistemas electrónicos programables </t>
  </si>
  <si>
    <t xml:space="preserve">considerando el tipo de diseño, la optimización de los procesos y normativa electrónica vigente.    </t>
  </si>
  <si>
    <t>C3.I1</t>
  </si>
  <si>
    <t>tecnologías de fabricación de los circuitos integrados</t>
  </si>
  <si>
    <t>considerando la manuales del fabricante, buenas prácticas de diseño de software y optimización de los procesos.</t>
  </si>
  <si>
    <t>C3.I2</t>
  </si>
  <si>
    <t xml:space="preserve"> funcionamiento de las compuertas lógicas usando software multisim</t>
  </si>
  <si>
    <t>considerando el tipo de diseño, optimización de los procesos y normativa electrónica vigente.</t>
  </si>
  <si>
    <t>C3.I3</t>
  </si>
  <si>
    <t>Interpreta</t>
  </si>
  <si>
    <t xml:space="preserve"> postulados y teoremas del algebra de Boole</t>
  </si>
  <si>
    <t xml:space="preserve"> considerando las técnicas de simplificación y diseño de los circuitos de control digital.</t>
  </si>
  <si>
    <t>C3.I4</t>
  </si>
  <si>
    <t xml:space="preserve"> circuitos de control con lógica combinatoria</t>
  </si>
  <si>
    <t xml:space="preserve">considerando parámetros eléctricos, FAN IN /FAN OUT (procesos de carga de entrada y salida) y la optimización de los proceso. </t>
  </si>
  <si>
    <t>C3.I5</t>
  </si>
  <si>
    <t xml:space="preserve"> Prueba</t>
  </si>
  <si>
    <t xml:space="preserve"> Circuitos de control digital con lógica secuencial </t>
  </si>
  <si>
    <t>considerando interfaz de potencia, tipo de diseño y normativa vigente.</t>
  </si>
  <si>
    <t>UC1.C6</t>
  </si>
  <si>
    <t>sistemas neumáticos y sistemas hidráulicos</t>
  </si>
  <si>
    <t xml:space="preserve">de acuerdo a las condiciones de operación, estándares de seguridad y normativa vigente.    </t>
  </si>
  <si>
    <t>C6.I1</t>
  </si>
  <si>
    <t xml:space="preserve">información técnica de los componentes neumáticos e hidraulicos </t>
  </si>
  <si>
    <t>considerando manuales técnicas, catálogos, parámetros y normativa vigente.</t>
  </si>
  <si>
    <t>C6.I2</t>
  </si>
  <si>
    <t xml:space="preserve">sistemas neumáticos de control </t>
  </si>
  <si>
    <t>teniendo en cuenta la optimización  de los procesos, simbología normalizada y parámetros.</t>
  </si>
  <si>
    <t>C6.I3</t>
  </si>
  <si>
    <t>Prueba</t>
  </si>
  <si>
    <t>mandos de control neumático</t>
  </si>
  <si>
    <t>usando software y actuadores del proceso.</t>
  </si>
  <si>
    <t>C6.I4</t>
  </si>
  <si>
    <t>mandos de control para sistemas hidráulicos</t>
  </si>
  <si>
    <t>teniendo en cuenta condiciones de operación, estándares de seguridad y normativa vigente.</t>
  </si>
  <si>
    <t>C6.I5</t>
  </si>
  <si>
    <t xml:space="preserve">la puesta en  marcha  de los sistemas hidráulicos </t>
  </si>
  <si>
    <t xml:space="preserve"> cumpliendo estándares de seguridad y normativa vigente.</t>
  </si>
  <si>
    <t>UC1.C7</t>
  </si>
  <si>
    <t>Instalar</t>
  </si>
  <si>
    <t xml:space="preserve">máquinas eléctricas y transformadores </t>
  </si>
  <si>
    <t xml:space="preserve">considerando, sus parámetros, variables y ahorro eficiente de la energía. </t>
  </si>
  <si>
    <t>C7.I1</t>
  </si>
  <si>
    <t>cálculos para el diseño de transformadores</t>
  </si>
  <si>
    <t>considerando manuales de fabricación, estándares y normatividad vigente.</t>
  </si>
  <si>
    <t>C7.I2</t>
  </si>
  <si>
    <t xml:space="preserve"> Instala</t>
  </si>
  <si>
    <t xml:space="preserve">motores de corriente continua </t>
  </si>
  <si>
    <t>considerando uso eficiente de la energía estándares de seguridad y normativa vigente.</t>
  </si>
  <si>
    <t>C7.I3</t>
  </si>
  <si>
    <t>arranques de motores monofásicos de corriente alterna</t>
  </si>
  <si>
    <t>considerando la normatividad vigente, optimización de los procesos y estándares de seguridad.</t>
  </si>
  <si>
    <t>C7.I4</t>
  </si>
  <si>
    <t>Instala</t>
  </si>
  <si>
    <t>motores trifásicos de corriente alterna</t>
  </si>
  <si>
    <t>teniendo en cuenta esquemas, diagramas, uso eficiente de la energía normatividad vigente.</t>
  </si>
  <si>
    <t xml:space="preserve">UC1.C9 </t>
  </si>
  <si>
    <t xml:space="preserve"> Aplicar </t>
  </si>
  <si>
    <t xml:space="preserve">los principios básicos de las leyes fisicas </t>
  </si>
  <si>
    <t xml:space="preserve">considerando modelos de cuerpo rígido y mecánica de fluidos </t>
  </si>
  <si>
    <t>C9.I1</t>
  </si>
  <si>
    <t xml:space="preserve"> Relaciona</t>
  </si>
  <si>
    <t>principios de cinemática</t>
  </si>
  <si>
    <t>aplicados al campo de la mecatrónica</t>
  </si>
  <si>
    <t>UC1.C10</t>
  </si>
  <si>
    <t>los principios básicos de las leyes fisicas</t>
  </si>
  <si>
    <t>considerando modelos electroestáticos y electrodinámicos</t>
  </si>
  <si>
    <t>C9.I2</t>
  </si>
  <si>
    <t xml:space="preserve"> Soluciona</t>
  </si>
  <si>
    <t>problemas relacionados a la mecánica de fluidos y termodinámica</t>
  </si>
  <si>
    <t>considerando la optimizacion de procesos.</t>
  </si>
  <si>
    <t>C10.I1</t>
  </si>
  <si>
    <t>principios de electroestatica y electrodinamica</t>
  </si>
  <si>
    <t xml:space="preserve">en la solución de problemas electricos y electronicos </t>
  </si>
  <si>
    <t>C10.I2</t>
  </si>
  <si>
    <t>Aplica</t>
  </si>
  <si>
    <t xml:space="preserve">propiedades del campo magnético a las máquinas rotativas </t>
  </si>
  <si>
    <t xml:space="preserve"> considerando la optimización de los procesos y uso eficiente de la energía.</t>
  </si>
  <si>
    <t>Fundamentos de mecatrónica</t>
  </si>
  <si>
    <t xml:space="preserve">Electronica Basica </t>
  </si>
  <si>
    <t xml:space="preserve">Electrotecnia </t>
  </si>
  <si>
    <t xml:space="preserve">Proceso de Manufactura </t>
  </si>
  <si>
    <t xml:space="preserve">Matematica para mecatronica </t>
  </si>
  <si>
    <t>Sistemas Digitales</t>
  </si>
  <si>
    <t>Sistemas neumaticos e hidraulicos</t>
  </si>
  <si>
    <t>Maquinas electricas y tableros industriales</t>
  </si>
  <si>
    <t xml:space="preserve">fisica aplicada </t>
  </si>
  <si>
    <t>C4.I5</t>
  </si>
  <si>
    <t>CE1.C1</t>
  </si>
  <si>
    <t>Comunicar</t>
  </si>
  <si>
    <t>conceptos, ideas, opiniones, sentimientos y hechos de forma coherente, precisa y clara, en medios presenciales y virtuales en situaciones relacionadas a su entorno personal y profesional</t>
  </si>
  <si>
    <t xml:space="preserve">valorando y utilizando la comunicación oral, la interculturalidad, sin estereotipos de género u otro, verificando la comprensión del interlocutor.    </t>
  </si>
  <si>
    <t xml:space="preserve">Expresa </t>
  </si>
  <si>
    <t xml:space="preserve">conceptos, ideas, sentimientos  y hechos en forma oral,  en situaciones vinculadas a su entorno personal y profesional </t>
  </si>
  <si>
    <t>respetando la interculturalidad lingüística.</t>
  </si>
  <si>
    <t xml:space="preserve"> información de manera oral  en situaciones vinculadas a su entorno personal y profesional,</t>
  </si>
  <si>
    <t xml:space="preserve"> utilizando técnicas de comunicación y reconociendo la intención de su interlocutor.</t>
  </si>
  <si>
    <t>estrategias de escucha activa y asertiva en situaciones vinculadas a su entorno personal y profesional</t>
  </si>
  <si>
    <t>sin estereotipos de género u otros.</t>
  </si>
  <si>
    <t xml:space="preserve"> los  elementos de la comunicación efectiva vinculados a su entorno personal y laboral,</t>
  </si>
  <si>
    <t>teniendo en cuenta la intención comunicativa.</t>
  </si>
  <si>
    <t>Interpretar</t>
  </si>
  <si>
    <t>CE1.C2</t>
  </si>
  <si>
    <t>CE1.C3</t>
  </si>
  <si>
    <t>Lee</t>
  </si>
  <si>
    <t>Procesa</t>
  </si>
  <si>
    <t>CE2.C1</t>
  </si>
  <si>
    <t>CE3.C1</t>
  </si>
  <si>
    <t xml:space="preserve">Utilizar </t>
  </si>
  <si>
    <t xml:space="preserve">aplicaciones y herramientas informáticas para la búsqueda, comunicación y análisis de información  </t>
  </si>
  <si>
    <t>de manera responsable y considerando los principios éticos.</t>
  </si>
  <si>
    <t>aplicaciones de internet para la búsqueda de la información, a</t>
  </si>
  <si>
    <t>aplicando criterios para la selección de información y el respeto a la propiedad intelectual</t>
  </si>
  <si>
    <t xml:space="preserve"> la herramientas web 2.0 para publicar y compartir presentaciones</t>
  </si>
  <si>
    <t>relacionada a la mecatronica industrial.</t>
  </si>
  <si>
    <t>aplicaciones para la comunicación y colaboración</t>
  </si>
  <si>
    <t>de acuerdo a la necesidad de información, con responsabilidad y ética profesional</t>
  </si>
  <si>
    <t>CE3.C2</t>
  </si>
  <si>
    <t>Utilizar</t>
  </si>
  <si>
    <t xml:space="preserve"> software de ofimática de acuerdo al programa de estudios,</t>
  </si>
  <si>
    <t xml:space="preserve"> considerando las necesidades de sistematización de la información. </t>
  </si>
  <si>
    <t>procesador de textos en la elaboración de documentos,</t>
  </si>
  <si>
    <t xml:space="preserve"> teniendo en cuenta los requerimientos del contexto laboral y los formatos vinculados al programa de estudios.</t>
  </si>
  <si>
    <t>Sistematiza</t>
  </si>
  <si>
    <t xml:space="preserve"> información utilizando hoja de cálculo</t>
  </si>
  <si>
    <t>de manera eficiente, vinculados al programa de estudios.</t>
  </si>
  <si>
    <t>presentaciones de información sistematizada</t>
  </si>
  <si>
    <t>de calidad y vinculados al programa de estudios.</t>
  </si>
  <si>
    <t>CE4.C1</t>
  </si>
  <si>
    <t xml:space="preserve">Aplicar </t>
  </si>
  <si>
    <t xml:space="preserve">principios y valores éticos - deontológicos en su contexto social y laboral, </t>
  </si>
  <si>
    <t xml:space="preserve"> respetando las normas del bien común y códigos de ética profesional.</t>
  </si>
  <si>
    <t>Identifica</t>
  </si>
  <si>
    <t xml:space="preserve">los principios y valores éticos y deontológicos </t>
  </si>
  <si>
    <t xml:space="preserve"> en el marco de sus relaciones sociales y laborales. </t>
  </si>
  <si>
    <t>CE4.C2</t>
  </si>
  <si>
    <t>Practicar</t>
  </si>
  <si>
    <t xml:space="preserve"> las relaciones interpersonales democráticas respetando la diversidad y dignidad de las personas,</t>
  </si>
  <si>
    <t xml:space="preserve"> en el marco de los derechos humanos y en la convivencia social y gestionando de forma efectiva los conflictos</t>
  </si>
  <si>
    <t>Actúa</t>
  </si>
  <si>
    <t>con honestidad, honradez, integridad en su rol como estudiante, fomentando una cultura transparente,</t>
  </si>
  <si>
    <t xml:space="preserve">orientada a l bien común en su contexto social. </t>
  </si>
  <si>
    <t>los códigos de ética en su quehacer profesional de manera autónoma</t>
  </si>
  <si>
    <t xml:space="preserve">fomentando una cultura transparente, orientada a l bien común en su contexto social. </t>
  </si>
  <si>
    <t>correcta y éticamente desde los múltiples roles que como persona asume fomentando una cultura transparente anti corrupción</t>
  </si>
  <si>
    <t>orientada al bien común y a la ética profesional.</t>
  </si>
  <si>
    <t>dentifica</t>
  </si>
  <si>
    <t xml:space="preserve">los principios de la democracia </t>
  </si>
  <si>
    <t>para la optimización de sus relaciones interpersonales</t>
  </si>
  <si>
    <t>Establece</t>
  </si>
  <si>
    <t>en acuerdo con otras personas, tareas y objetivos donde se evidencie la inclusión,</t>
  </si>
  <si>
    <t xml:space="preserve"> participación y búsqueda del bien común.</t>
  </si>
  <si>
    <t>Demuestra</t>
  </si>
  <si>
    <t xml:space="preserve"> respeto  por la diversidad y dignidad de las personas</t>
  </si>
  <si>
    <t>en su cotidianeidad.</t>
  </si>
  <si>
    <t>Comunicación oral</t>
  </si>
  <si>
    <t xml:space="preserve">Interpretación y producción textos </t>
  </si>
  <si>
    <t>Informatica e internet</t>
  </si>
  <si>
    <t xml:space="preserve">Ofimatica </t>
  </si>
  <si>
    <t>Comportamiento Etico</t>
  </si>
  <si>
    <t>UC2.C1</t>
  </si>
  <si>
    <t>mandos automatizados con lógica programable</t>
  </si>
  <si>
    <t xml:space="preserve">considerando las necesidades de control, requerimientos funcionales, estándares de seguridad y normativa vigente.   </t>
  </si>
  <si>
    <t>Analiza</t>
  </si>
  <si>
    <t xml:space="preserve">estructura de los autómatas programables </t>
  </si>
  <si>
    <t>de acuerdo al modelo, requerimientos funcionales, estándares de seguridad y normativa vigente.</t>
  </si>
  <si>
    <t xml:space="preserve">herramientas de software para la automatización y control </t>
  </si>
  <si>
    <t>considerandos requerimientos funcionales, optimización de procesos y estándares de seguridad.</t>
  </si>
  <si>
    <t xml:space="preserve"> Diseña</t>
  </si>
  <si>
    <t>sistema de control de acuerdo al tipo de variables de entrada-Salida,</t>
  </si>
  <si>
    <t xml:space="preserve">considerando, requerimientos funcionales, estándares de seguridad y análisis de riesgo. </t>
  </si>
  <si>
    <t xml:space="preserve"> procedimientos de automatización </t>
  </si>
  <si>
    <t>utilizando la lógica combinatoria en el arranque de motores trifásicos industriales.</t>
  </si>
  <si>
    <t>Automatiza</t>
  </si>
  <si>
    <t>máquinas y equipos industriales comprobando su operación,</t>
  </si>
  <si>
    <t>de acuerdo a los manuales de fabricantes, requerimientos funcionales, condiciones de operación, estándares de seguridad y normativa vigente.</t>
  </si>
  <si>
    <t>UC2.C2</t>
  </si>
  <si>
    <t xml:space="preserve">Automatizar </t>
  </si>
  <si>
    <t>con lógica programable mandos electroneumático usando variables discretas y analógicas,</t>
  </si>
  <si>
    <t xml:space="preserve">considerando las buenas prácticas de diseño, análisis de riesgo y normativa vigente.   </t>
  </si>
  <si>
    <t>Diferencia</t>
  </si>
  <si>
    <t xml:space="preserve">simbología, función  y tipo de contadores </t>
  </si>
  <si>
    <t xml:space="preserve"> utilizando  software de automatización de acuerdo a catálogos de fabricante , normativa vigente.</t>
  </si>
  <si>
    <t>Selecciona</t>
  </si>
  <si>
    <t xml:space="preserve"> herramientas de software, para la aplicación de la función de traslación (move) y operadores matemáticos</t>
  </si>
  <si>
    <t xml:space="preserve"> considerando las buenas prácticas de diseño.</t>
  </si>
  <si>
    <t xml:space="preserve">actividades de cuenta , tiempo y movimiento en el arranque de motores trifásicos cíclicos </t>
  </si>
  <si>
    <t>considerando las buenas prácticas de diseño, análisis de riesgo y normativa vigente .</t>
  </si>
  <si>
    <t xml:space="preserve"> mandos electroneumáticos con lógica programable</t>
  </si>
  <si>
    <t>considerando software de aplicación y  buenas prácticas de diseño.</t>
  </si>
  <si>
    <t>C2.I5</t>
  </si>
  <si>
    <t>mandos automatizados discretos y analógicos</t>
  </si>
  <si>
    <t xml:space="preserve"> teniendo en cuenta la característica del proceso, análisis de riesgo y protocolos de comunicación de los autómatas programables.</t>
  </si>
  <si>
    <t>UC2.C3</t>
  </si>
  <si>
    <t xml:space="preserve">diseños y modelamientos geometricos 3D orientados a sistemas de control </t>
  </si>
  <si>
    <t xml:space="preserve">de acuerdo a las buenas prácticas de desarrollo de software, requerimientos funcionales y normativa vigente.    </t>
  </si>
  <si>
    <t xml:space="preserve">herramientas de software </t>
  </si>
  <si>
    <t xml:space="preserve">considerando estándares de diseño mecanico y normativa vigente. </t>
  </si>
  <si>
    <t xml:space="preserve"> programas de modelamiento  geométrico 3D (ensambles y despieces) orientados a sistemas de control</t>
  </si>
  <si>
    <t>Diseña</t>
  </si>
  <si>
    <t>figuras geométricos 3D  (vistas, planos) mendiante software de modelamiento</t>
  </si>
  <si>
    <t>considerando estándares de diseño mecanico y normativa vigente.</t>
  </si>
  <si>
    <t xml:space="preserve">tecnicas montaje y desmontaje de componentes </t>
  </si>
  <si>
    <t>de acuerdo a las buenas prácticas de desarrollo de software y normativa vigente.</t>
  </si>
  <si>
    <t>UC2.C6</t>
  </si>
  <si>
    <t xml:space="preserve"> sistemas electricos de potencia</t>
  </si>
  <si>
    <t xml:space="preserve">Determina </t>
  </si>
  <si>
    <t>los parámetros de los sistemas eléctricos de potencia</t>
  </si>
  <si>
    <t xml:space="preserve"> realizando cálculos y medidas de c.a  monofásica y trifásica.</t>
  </si>
  <si>
    <t xml:space="preserve">el funcionamiento de las líneas de transmisión de sistemas eléctricos de potencia  </t>
  </si>
  <si>
    <t xml:space="preserve">identificando su aplicación y determinando su característica. </t>
  </si>
  <si>
    <t xml:space="preserve"> redes de distribución en media tensión</t>
  </si>
  <si>
    <t>realizando esquemas de automatismo y ajustando su accionamiento.</t>
  </si>
  <si>
    <t>Verifica</t>
  </si>
  <si>
    <t>el funcionamiento de  las redes de distribución en baja tensión</t>
  </si>
  <si>
    <t>identificando posibles averías.</t>
  </si>
  <si>
    <t>UC2.C7</t>
  </si>
  <si>
    <t xml:space="preserve"> Instalar</t>
  </si>
  <si>
    <t>sistemas de control de potencia</t>
  </si>
  <si>
    <t xml:space="preserve">teniendo en cuenta, requerimientos funcionales, parámetros eléctricos, manuales de operación y normativa vigente.    </t>
  </si>
  <si>
    <t xml:space="preserve"> las características principales de los dispositivos de potencia su campo de aplicación, la configuración y puesta en operación;</t>
  </si>
  <si>
    <t xml:space="preserve">de acuerdo a catálogos, manuales, códigos, y normativa vigente. </t>
  </si>
  <si>
    <t xml:space="preserve">circuitos de aplicación utilizando los dispositivos de potencia </t>
  </si>
  <si>
    <t>considerando requerimientos funcionales y normativa vigente.</t>
  </si>
  <si>
    <t xml:space="preserve">circuitos de control de potencia </t>
  </si>
  <si>
    <t>aplicando eficazmente los parámetros eléctricos, condición de operación y estándares de calidad.</t>
  </si>
  <si>
    <t>UC2.C9</t>
  </si>
  <si>
    <t>Resolver</t>
  </si>
  <si>
    <t>problemas que involucran cálculo integral y diferencial aplicando diferentes métodos de solución,</t>
  </si>
  <si>
    <t xml:space="preserve">valorando su  importancia, optimización de los proceso desarrollado en la mecatrónica.   </t>
  </si>
  <si>
    <t>los límites y la continuidad de una función</t>
  </si>
  <si>
    <t>utilizando propiedades elementales del cálculo diferencial.</t>
  </si>
  <si>
    <t>Resuelve</t>
  </si>
  <si>
    <t xml:space="preserve"> las derivadas de una función aplicando reglas y propiedades básicas </t>
  </si>
  <si>
    <t>en la solución de problemas afines a la formación profesional.</t>
  </si>
  <si>
    <t>C9.I3</t>
  </si>
  <si>
    <t xml:space="preserve">Aplica </t>
  </si>
  <si>
    <t xml:space="preserve">con criterio las leyes, principios y teoremas del cálculo integral </t>
  </si>
  <si>
    <t>en la solución de problemas electrónicos y mecánicos que permitan la optimización de los procesos industriales.</t>
  </si>
  <si>
    <t>C9.I4</t>
  </si>
  <si>
    <t xml:space="preserve"> las propiedades de la integral  definida para la solución de problemas relacionados al sector,</t>
  </si>
  <si>
    <t>considerando los procedimientos y normativa vigente, mediante fórmulas y gráficos.</t>
  </si>
  <si>
    <t>Controladores Logicos Programables basicos</t>
  </si>
  <si>
    <t>Sistemas eléctricos de potencia</t>
  </si>
  <si>
    <t>Sistemas electrónicos de potencia</t>
  </si>
  <si>
    <t>UC2.C4</t>
  </si>
  <si>
    <t>la configuracion y puesta en operación de los sistemas de control  en los procesos industriales y de servicio,</t>
  </si>
  <si>
    <t xml:space="preserve">Identifica </t>
  </si>
  <si>
    <t>los dispositivos de control, medida y regulación de los procesos industriales</t>
  </si>
  <si>
    <t xml:space="preserve"> considerando su funcionalidad, características técnicas y estándares de seguridad vigentes.</t>
  </si>
  <si>
    <t xml:space="preserve">el funcionamiento de los sistemas automatizados en los procesos industriales y de servicio </t>
  </si>
  <si>
    <t>cumpliendo con los requerimientos funcionales, condiciones de operación, estándares de seguridad y normativa vigente.</t>
  </si>
  <si>
    <t xml:space="preserve">esquemas tecnicos </t>
  </si>
  <si>
    <t>cumpliendo con los requerimientos de la normativa vigente.</t>
  </si>
  <si>
    <t>sistemas de control</t>
  </si>
  <si>
    <t>aplicando los procedimientos y técnicas más adecuadas para cada caso.</t>
  </si>
  <si>
    <t>UC2.C5</t>
  </si>
  <si>
    <t xml:space="preserve">el mantenimiento preventivo y correctivo de sistemas de control y automatización </t>
  </si>
  <si>
    <t xml:space="preserve">considerando estándares de operación, manuales de fabricante, análisis de riesgos y normativa vigente.  </t>
  </si>
  <si>
    <t xml:space="preserve"> Establece </t>
  </si>
  <si>
    <t>las fases de un proceso de montaje y de mantenimiento preventivo correctivo</t>
  </si>
  <si>
    <t xml:space="preserve">teniendo en cuenta la documentación técnica el plan de calidad, de seguridad y los manuales de instrucciones. </t>
  </si>
  <si>
    <t xml:space="preserve"> Elabora</t>
  </si>
  <si>
    <t xml:space="preserve">plan de montaje, mantenimiento preventivo y correctivo </t>
  </si>
  <si>
    <t>aplicando técnicas de programación y estableciendo los procedimientos para el seguimiento y control de la ejecución.</t>
  </si>
  <si>
    <t>presupuesto de montaje y de mantenimiento de los sistemas de control y automatización</t>
  </si>
  <si>
    <t>valorando unidades de obra y aplicando precios.</t>
  </si>
  <si>
    <t>Determina</t>
  </si>
  <si>
    <t>acciones de mantenimiento de los sistemas de aseguramiento de la calidad</t>
  </si>
  <si>
    <t>para la mejora continua de la productividad.</t>
  </si>
  <si>
    <t>Prepara</t>
  </si>
  <si>
    <t>los registros de calidad</t>
  </si>
  <si>
    <t>considerando sus características e importancia para el control y la mejora del proceso y del producto.</t>
  </si>
  <si>
    <t>UC2.C8</t>
  </si>
  <si>
    <t>Solucionar</t>
  </si>
  <si>
    <t xml:space="preserve">problema a traves del manejo de microprocesadores, micro controladores y perifericos de entrada y salida </t>
  </si>
  <si>
    <t xml:space="preserve">haciendo uso de herramientas de programación en lenguaje C y normativa vigente.    </t>
  </si>
  <si>
    <t xml:space="preserve">instrucciones para la programación de microprocesadores </t>
  </si>
  <si>
    <t>manuales técnicos ,tipos de lenguaje y normatividad vigente.</t>
  </si>
  <si>
    <t>aplicaciones industriales de los microprocesadores</t>
  </si>
  <si>
    <t>usando lenguaje de programación turbo assembler que permita dar solución a problemas de control de procesos.</t>
  </si>
  <si>
    <t xml:space="preserve"> Interpreta</t>
  </si>
  <si>
    <t>arquitectura de los Microcontroladores</t>
  </si>
  <si>
    <t>considerando tipos de instrucciones ,manuales de fabricante y normativa vigente.</t>
  </si>
  <si>
    <t>programa e instala periféricos</t>
  </si>
  <si>
    <t>teniendo en cuenta el tipo de micro controlador, lenguaje de programación normativa vigente.</t>
  </si>
  <si>
    <t>calculo diferencial</t>
  </si>
  <si>
    <t>Controladores Logicos Programables avanzados</t>
  </si>
  <si>
    <t>Instrumentación y control de procesos industriales</t>
  </si>
  <si>
    <t>Gestión de mantenimiento y aseguramiento de la calidad</t>
  </si>
  <si>
    <t>Microprocesadores y micro controladores</t>
  </si>
  <si>
    <t xml:space="preserve"> información personal, conceptos, ideas, sentimientos y hechos, en el idioma inglés, de manera presencial y virtual,</t>
  </si>
  <si>
    <t xml:space="preserve">aplicando gramática y vocabulario técnico sin estereotipo de género. </t>
  </si>
  <si>
    <t>Transmite</t>
  </si>
  <si>
    <t>información personal y grupal, en forma oral y escrita de manera presencial y virtual,  aplicando vocabulario y gramática del idioma inglés, en contextos sociales y laborales</t>
  </si>
  <si>
    <t>vinculados al programa de estudios y haciendo uso de las tecnologías.</t>
  </si>
  <si>
    <t>Expresa</t>
  </si>
  <si>
    <t xml:space="preserve">conceptos, ideas, sentimientos y hechos de situaciones sociales y laborales en diversos audios en forma clara en idioma ingles, </t>
  </si>
  <si>
    <t>en contextos sociales y laborales vinculados al programa de estudios</t>
  </si>
  <si>
    <t>Dialoga</t>
  </si>
  <si>
    <t xml:space="preserve">con diversos interlocutores en medios presenciales y virtuales,  en el idioma inglés, con asertividad, </t>
  </si>
  <si>
    <t>sin estereotipos de género u otros, en contextos sociales y laborales al programa de estudios.</t>
  </si>
  <si>
    <t>CE2.C2</t>
  </si>
  <si>
    <t xml:space="preserve"> la información de documentación escrita en el idioma inglés,</t>
  </si>
  <si>
    <t xml:space="preserve"> analizando las ideas principales para usarlos en su desempeño en el ámbito social y laboral vinculado al programa de estudios.</t>
  </si>
  <si>
    <t>de manera comprensiva textos cortos en inglés</t>
  </si>
  <si>
    <t>relacionados a su programa de estudios, extrayendo las ideas principales</t>
  </si>
  <si>
    <t>CE2.C3</t>
  </si>
  <si>
    <t>Redactar</t>
  </si>
  <si>
    <t xml:space="preserve">documentos vinculados al programa de estudios en idioma inglés, relacionando de forma lógica ideas y conceptos, </t>
  </si>
  <si>
    <t xml:space="preserve"> utilizando los recursos pertinentes. </t>
  </si>
  <si>
    <t>textos cortos en inglés relacionados a su programa de estudios</t>
  </si>
  <si>
    <t xml:space="preserve">utilizando el vocabulario técnico. </t>
  </si>
  <si>
    <t>Comunica</t>
  </si>
  <si>
    <t>la información leída de forma oral, aplicando vocabulario y gramática del idioma inglés, en contextos sociales y laborales</t>
  </si>
  <si>
    <t>relacionados al programa de estudios.</t>
  </si>
  <si>
    <t xml:space="preserve"> textos escritos básico</t>
  </si>
  <si>
    <t>utilizando vocabulario técnico vinculado al programa de estudios.</t>
  </si>
  <si>
    <t>Traduce</t>
  </si>
  <si>
    <t xml:space="preserve"> textos relacionados a su programa de estudios al idioma inglés,</t>
  </si>
  <si>
    <t xml:space="preserve"> con pertinencia contextual y cultural.</t>
  </si>
  <si>
    <t>Ingles para la comunicación oral</t>
  </si>
  <si>
    <t>Comprension y redaccion en ingles</t>
  </si>
  <si>
    <t>C8.I5</t>
  </si>
  <si>
    <t>UC3.C2</t>
  </si>
  <si>
    <t>Efectuar</t>
  </si>
  <si>
    <t xml:space="preserve">la instalación de sistemas mecatrónicos </t>
  </si>
  <si>
    <t xml:space="preserve">considerando las buenas prácticas de instalación, requerimientos funcionales, condición de operación y estándares de seguridad.    </t>
  </si>
  <si>
    <t>necesidades del sector productivo, relacionándolas a los sistemas mecatrónicas</t>
  </si>
  <si>
    <t>considerando los requerimientos funcionales. Y optimización de los procesos.</t>
  </si>
  <si>
    <t xml:space="preserve">los planos , diagramas y manuales técnicos de los componentes mecatronicos </t>
  </si>
  <si>
    <t>de acuerdo a los requerimientos funcionales , buenas prácticas de diseño eléctricos , electrónicos , mecánicos y de software , condiciones de operación , estándares de seguridad y normatividad vigentes.</t>
  </si>
  <si>
    <t>Planifica</t>
  </si>
  <si>
    <t xml:space="preserve"> la implementación o ejecución del proyecto </t>
  </si>
  <si>
    <t>considerando las buenas prácticas de diseño y requerimientos funcionales.</t>
  </si>
  <si>
    <t>Define</t>
  </si>
  <si>
    <t>los procedimientos para el seguimiento y control en la ejecución del proyecto</t>
  </si>
  <si>
    <t>justificando la selección de variables e instrumentos empleados.</t>
  </si>
  <si>
    <t xml:space="preserve">el proyecto </t>
  </si>
  <si>
    <t>utilizando eficazmente las competencias técnicas, personales, condición de operación y estándares de calidad.</t>
  </si>
  <si>
    <t>UC3.C5</t>
  </si>
  <si>
    <t>Programar</t>
  </si>
  <si>
    <t xml:space="preserve">máquinas- herramienta de control numérico optimizando el proceso de planeación, programación y ejecución de programas de piezas cilíndricas y prismáticas, </t>
  </si>
  <si>
    <t>utilizando las tecnologías CNC y CAD/CAM.</t>
  </si>
  <si>
    <t>planos de ensamble y despiece de elementos mecanicos</t>
  </si>
  <si>
    <t>considerando la normatividad vigente.</t>
  </si>
  <si>
    <t xml:space="preserve">herramientas de diseño mediante software de manufactura integrada por computador </t>
  </si>
  <si>
    <t>considerando la optimización de procesos, uso eficiente de la energía, control de calidad, estándares de seguridad y normativa vigente.</t>
  </si>
  <si>
    <t>Opera</t>
  </si>
  <si>
    <t>máquinas de control numérico utilizando software (lenguaje G),</t>
  </si>
  <si>
    <t>teniendo en cuenta parámetros uso racional de la energía y estándares de seguridad.</t>
  </si>
  <si>
    <t>programas en máquinas CNC,</t>
  </si>
  <si>
    <t>utilizando sistemas CAD/CAM.</t>
  </si>
  <si>
    <t>UC3.C6</t>
  </si>
  <si>
    <t>algoritmos computacionales para la puesta en operación y mantenimiento de un sistema robotizado</t>
  </si>
  <si>
    <t xml:space="preserve">usando técnicas de control avanzado basados en el modelo dinámico del manipulador.    </t>
  </si>
  <si>
    <t xml:space="preserve">los diferentes tipos de robots y/o sistemas de control de movimiento </t>
  </si>
  <si>
    <t xml:space="preserve"> identificado los componentes que los forman y determinando sus aplicaciones en entornos industriales automatizados.</t>
  </si>
  <si>
    <t>Configura</t>
  </si>
  <si>
    <t xml:space="preserve">sistemas robóticos y/o de control de movimiento </t>
  </si>
  <si>
    <t>seleccionando y conectando los elementos que lo componen.</t>
  </si>
  <si>
    <t>Repara</t>
  </si>
  <si>
    <t xml:space="preserve">averías en entornos industriales robotizados y/o de control de movimiento </t>
  </si>
  <si>
    <t>diagnosticando disfunciones y elaborando informes de incidencias.</t>
  </si>
  <si>
    <t xml:space="preserve">puesta en operación del sistema mecatrónica </t>
  </si>
  <si>
    <t>de acuerdo a los requerimientos funcionales, condiciones del entorno condiciones de operación, control de calidad, estándares de seguridad y normativa vigente.</t>
  </si>
  <si>
    <t>UC3.C7</t>
  </si>
  <si>
    <t xml:space="preserve">Diseñar </t>
  </si>
  <si>
    <t xml:space="preserve">elementos mecánicos y máquinas automáticas de los sistemas industriales </t>
  </si>
  <si>
    <t xml:space="preserve">considerando la mejor alternativa de fabricación y costos, mediante estándares de calidad y normatividad vigente. </t>
  </si>
  <si>
    <t>necesidades al diseñar máquinas automáticas</t>
  </si>
  <si>
    <t>considerando los requerimientos funcionales, condición de operación y estándares de calidad.</t>
  </si>
  <si>
    <t>os elementos de unión, estructurales</t>
  </si>
  <si>
    <t>condición de operación y estándares de calidad.</t>
  </si>
  <si>
    <t>el proyecto</t>
  </si>
  <si>
    <t>máquinas automáticas</t>
  </si>
  <si>
    <t>de acuerdo a la necesidad del  mercado industrial considerando condiciones de operación y estándares de seguridad.</t>
  </si>
  <si>
    <t>C7.I5</t>
  </si>
  <si>
    <t>Ensambla</t>
  </si>
  <si>
    <t>componentes  eléctricos  , electrónicos y mecánicos</t>
  </si>
  <si>
    <t>de acuerdo al diseño del sistema mecatrónica , movilidad de las  partes  mecánicas , buenas prácticas de fabricación de componentes , condiciones de operación , estándares de seguridad y normatividad vigente.</t>
  </si>
  <si>
    <t>UC3.C1</t>
  </si>
  <si>
    <t xml:space="preserve">sistemas de control inteligente con lógica programable </t>
  </si>
  <si>
    <t xml:space="preserve">considerando las necesidades arquitectónicas y de eficiencia energetica según estándares de seguridad y normativa vigente.    </t>
  </si>
  <si>
    <t xml:space="preserve">el requerimiento para el desarrollo de tecnologías involucradas en sistemas inteligentes </t>
  </si>
  <si>
    <t>según requerimientos funcionales, estándares de seguridad y normativa vigente.</t>
  </si>
  <si>
    <t xml:space="preserve"> las propuestas tecnologicas de estructuras  inteligentes en un problema urbano arquitectónico </t>
  </si>
  <si>
    <t>considerando las necesidades de control, requerimientos funcionales, estándares de seguridad y normativa vigente.</t>
  </si>
  <si>
    <t xml:space="preserve"> la propuesta tecnológica diseñada </t>
  </si>
  <si>
    <t xml:space="preserve">considerando las canalizaciones  y conectividad. </t>
  </si>
  <si>
    <t>las tecnologías de la seguridad de edificios, puntos estratégicos</t>
  </si>
  <si>
    <t>considerando la zonificación, catastro y accesibilidad.</t>
  </si>
  <si>
    <t>UC3.C3</t>
  </si>
  <si>
    <t>Configurar</t>
  </si>
  <si>
    <t>redes de comunicación industrial para sistemas mecatronicos</t>
  </si>
  <si>
    <t xml:space="preserve">de acuerdo a las buenas prácticas de requerimientos funcionales mediante normativa vigente.    </t>
  </si>
  <si>
    <t>las características principales de las redes sensor-actuador, su campo de aplicación,  la configuración y puesta en marcha;</t>
  </si>
  <si>
    <t>de acuerdo a catálogos ,manuales, códigos y normativa vigente.</t>
  </si>
  <si>
    <t>Implementa</t>
  </si>
  <si>
    <t>redes PROFIBUS-DP, su aplicación en los sistemas mecatrónica; para su puesta en marcha</t>
  </si>
  <si>
    <t>mediante los requerimientos funcionales y normativa vigente.</t>
  </si>
  <si>
    <t>parámetros de las redes PROFIBUS-FMS y ETHERNET, su campo de aplicación en los sistemas mecatronicos</t>
  </si>
  <si>
    <t>para su puesta en marcha mediante los requerimientos funcionales y normativa vigente.</t>
  </si>
  <si>
    <t>Desarolla</t>
  </si>
  <si>
    <t>programas que gobiernan o dan soporte funcional a los Sistemas mecatrónicos y realiza la carga respectiva</t>
  </si>
  <si>
    <t xml:space="preserve"> de acuerdo a las buenas prácticas de desarrollo de software, diseño del sistema, requerimientos funcionales  y normativa vigente.</t>
  </si>
  <si>
    <t xml:space="preserve"> la intercomunicación de los tres niveles de redes industriales, su aplicación en los sistemas mecatrónicos empleando PLC’s.</t>
  </si>
  <si>
    <t>de acuerdo a los requerimientos funcionales y las normativa vigentes.</t>
  </si>
  <si>
    <t>UC3.C4</t>
  </si>
  <si>
    <t>Supervisar</t>
  </si>
  <si>
    <t>los procesos remotos y maestros de comunicación</t>
  </si>
  <si>
    <t xml:space="preserve">considerando los requerimientos funcionales, optimización de los procesos y normativa vigente.  </t>
  </si>
  <si>
    <t xml:space="preserve"> las principales aplicaciones de los sistemas Scada en la supervisión de procesos industriales</t>
  </si>
  <si>
    <t>considerando su funcionalidad y características técnicas de los equipos.</t>
  </si>
  <si>
    <t xml:space="preserve">las características principales de las redes de comunicación industrial, su campo de aplicación, la configuración y puesta en operación </t>
  </si>
  <si>
    <t>de acuerdo a catálogos, manuales, códigos, y normativa vigente.</t>
  </si>
  <si>
    <t xml:space="preserve">el funcionamiento de los sistemas de estación maestra </t>
  </si>
  <si>
    <t>equipos destinados al control remoto en sistemas de procesos industriales</t>
  </si>
  <si>
    <t xml:space="preserve"> teniendo en cuenta parámetros uso racional de la energía y estándares de seguridad.</t>
  </si>
  <si>
    <t xml:space="preserve">las pruebas de operación y cumplimiento de los parámetros técnicos y configuración de los sistemas mecatrónicos utilizando técnicas de metrología y escenarios de prueba, </t>
  </si>
  <si>
    <t>de acuerdo al diseño del sistema, requerimientos funcionales, condiciones de operación, control de calidad, estándares de seguridad y normativa vigente.</t>
  </si>
  <si>
    <t>UC3.C8</t>
  </si>
  <si>
    <t>soporte tecnico de equipos de control y transporte de fluidos en el ambito industrial</t>
  </si>
  <si>
    <t xml:space="preserve"> considerando el buen uso de la energía, protocolos y manuales de operación.    </t>
  </si>
  <si>
    <t>Idenifica</t>
  </si>
  <si>
    <t xml:space="preserve">los sistemas y  técnicas de transporte de fluido </t>
  </si>
  <si>
    <t>considerando la optimización de procesos y uso eficiente de la energía.</t>
  </si>
  <si>
    <t>sistemas de transporte de fluidos</t>
  </si>
  <si>
    <t>de acuerdo a los estándares de seguridad y normativa vigente.</t>
  </si>
  <si>
    <t xml:space="preserve">la instalacion de transporte y control de fluidos </t>
  </si>
  <si>
    <t>considerando normatividad vigente y ahorro eficiente de la energía.</t>
  </si>
  <si>
    <t xml:space="preserve">Verifica </t>
  </si>
  <si>
    <t xml:space="preserve">la operatividad del sistema de control de fluidos </t>
  </si>
  <si>
    <t>UC3.C9</t>
  </si>
  <si>
    <t xml:space="preserve">soporte tecnico a equipos biomédicos de los establecimientos de salud </t>
  </si>
  <si>
    <t xml:space="preserve">considerando el buen uso de la energía, protocolos médicos y manuales de operación. </t>
  </si>
  <si>
    <t>Comprende</t>
  </si>
  <si>
    <t>los principios y características de equipos biomedicos</t>
  </si>
  <si>
    <t>considerando los parámetros de equipos médicos manuales y normativa vigente.</t>
  </si>
  <si>
    <t xml:space="preserve">elementos, accesorios, instrumentos </t>
  </si>
  <si>
    <t>según el nivel de equipo biomedico y manuales de funcionamiento y protocolos para el proceso de mantenimiento.</t>
  </si>
  <si>
    <t xml:space="preserve"> Ejecuta</t>
  </si>
  <si>
    <t xml:space="preserve">el mantenimiento de equipos biomédicos comunes en centros hospitalarios </t>
  </si>
  <si>
    <t>considerando instrucciones, tipos de diagnóstico y normativa vigente.</t>
  </si>
  <si>
    <t>Manufactura integrado por computadora</t>
  </si>
  <si>
    <t>Robotica Industrial</t>
  </si>
  <si>
    <t>Diseño de maquinas automaticas</t>
  </si>
  <si>
    <t>Domotica</t>
  </si>
  <si>
    <t>Redes de comunicación Industrial</t>
  </si>
  <si>
    <t xml:space="preserve">Supervisión scada </t>
  </si>
  <si>
    <t>Sistemas de automatización de transporte de fluidos</t>
  </si>
  <si>
    <t>Sistemas de automatización de equipos biomédicos</t>
  </si>
  <si>
    <t>CE5.C1</t>
  </si>
  <si>
    <t>Identificar</t>
  </si>
  <si>
    <t>situaciones o problemas del proceso productivo o de servicios,</t>
  </si>
  <si>
    <t xml:space="preserve"> considerando los objetivos del  área de desempeño.</t>
  </si>
  <si>
    <t>Describe</t>
  </si>
  <si>
    <t>problemas de su área,</t>
  </si>
  <si>
    <t>considerando sus características y efectos.</t>
  </si>
  <si>
    <t>CE5.C2</t>
  </si>
  <si>
    <t>Plantear</t>
  </si>
  <si>
    <t>alternativas de soluciones a situaciones o problemas del proceso productivo o de servicios,</t>
  </si>
  <si>
    <t>considerando los objetivos del  área de desempeño</t>
  </si>
  <si>
    <t xml:space="preserve">Caracteriza </t>
  </si>
  <si>
    <t xml:space="preserve">las causas y consecuencias de situaciones o  problemas del área de desempeño, </t>
  </si>
  <si>
    <t xml:space="preserve">analizando la información disponible. </t>
  </si>
  <si>
    <t>las herramientas,</t>
  </si>
  <si>
    <t xml:space="preserve"> considerando el problema identificado y su eficacia de acción.</t>
  </si>
  <si>
    <t>Propone</t>
  </si>
  <si>
    <t>alternativas de solución efectiva del problema,</t>
  </si>
  <si>
    <t>teniendo en cuenta hechos, referentes de fuentes bibliográficas y las herramientas de apoyo.</t>
  </si>
  <si>
    <t>Formula</t>
  </si>
  <si>
    <t>planes de negocio identificando procesos y metodología</t>
  </si>
  <si>
    <t xml:space="preserve">considerando normas administrativas y contables, así como de protección al autor de instancias gubernamentales. </t>
  </si>
  <si>
    <t xml:space="preserve">un plan de negocios de acuerdo al estudios de mercado, a la oferta y demanda,  población objetivo, </t>
  </si>
  <si>
    <t xml:space="preserve">considerando la normativa vigente. </t>
  </si>
  <si>
    <t xml:space="preserve"> un plan de producción, organización y financiamiento </t>
  </si>
  <si>
    <t>evaluando la ubicación, fuentes de financiamiento y costos.</t>
  </si>
  <si>
    <t xml:space="preserve">Implementa </t>
  </si>
  <si>
    <t>el plan de negocios de manera piloto</t>
  </si>
  <si>
    <t xml:space="preserve">evaluando el resultado. </t>
  </si>
  <si>
    <t>CE6.C2</t>
  </si>
  <si>
    <t xml:space="preserve">Plan de Negocios </t>
  </si>
  <si>
    <t>Solucion de problemas</t>
  </si>
  <si>
    <t xml:space="preserve"> -Simbología de los componentes electricos y electrónicos
-Generación, Transmisión y Distribución de energía eléctrica.
-Lectura, interpretación y elaboración de planos.
</t>
  </si>
  <si>
    <t xml:space="preserve"> -Parámetros eléctricos
-Componentes activos y pasivos
-Instrumentos de Medición : Voltimetro,amperímetro,ohmímetro y Watimetro</t>
  </si>
  <si>
    <t xml:space="preserve"> -Circuito Serie, paralelo, mixto
 -Software de simulación</t>
  </si>
  <si>
    <t xml:space="preserve"> -Ley ohm, Ley watts y Ley de Kirchhoff
-Teorema de Norton y Thevenin
-Análisis de Circuitos eléctricos
-Sistema trifásico, monofásico y bifásico
-Normas de seguridad</t>
  </si>
  <si>
    <t xml:space="preserve"> -Herramientas y máquinas herramientas
-Metales y aleaciones. 
-Métodos de análisis funcional de mecanismos.
-Técnica de medición y verificación de magnitudes
-Acopladores de ejes de transmisión
-Métodos de montaje de elementos mecánicos.
-Principios básicos del mecanizado
-Técnicas de mecanizado 
-Soldadura por arco eléctrico y otros métodos de unión.
-Tolerancia y acabados de superficies. 
</t>
  </si>
  <si>
    <t xml:space="preserve"> -Resistencia eléctrica, coeficiente de resistividad tipos, códigos, 
-Ley de OHM
-Resistencias SMD ( Montaje superficial)
-Software de simulación
-Configuración de Resistencia. Serie –Paralelo y mixto
-Problemas y aplicaciones
-Lectura, interpretación y elaboración de planos.
</t>
  </si>
  <si>
    <t xml:space="preserve"> - Capacitancia, Materiales Dieléctricos
-Tipos de condensadores. Código de colores, Tolerancias
-Condensadores SMD
-Normas de seguridad
-Condensadores en serie, paralelo mixto
-Software de simulación
</t>
  </si>
  <si>
    <t xml:space="preserve"> -Transistores: bipolar, características y parámetros
-Transistores FET, MOSFET, JFET,.
-Amplificador operacional
-El temporizador IC 555
- IC Reguladores de voltaje,
- Fuente Regulada +/-
</t>
  </si>
  <si>
    <t xml:space="preserve">-Importancia de las mediciones, espacios de medida. 
-Fundamentos de medida, principios y alcances,
-Teoría de los errores de medición
-Rangos permisibles, evaluación de los errores de medida
-Precisión, exactitud, sensibilidad, clases de precisión,
valores exactos, Instrumentos sensibles, márgenes y simbología
-Lectura, interpretación y elaboración de planos.
</t>
  </si>
  <si>
    <t xml:space="preserve">-Instrumentos de Bobina Móvil, principios de funcionamiento.
-Parámetros, intensidad y densidad de flujo, tipos.
-Amperímetros y Voltímetros principios de funcionamiento.
-Escalas de los instrumentos, cuadrantes, campo útil
-El galvanómetro, constitución, principios y usos principales.
-Instrumentos electromagnéticos de hierro móvil
</t>
  </si>
  <si>
    <t xml:space="preserve">-Medición de Componentes Básicos,
-Medición de la capacitancia, métodos directos e indirectos 
-Medición de Inductancias, intensidad luminosa, luxómetros
</t>
  </si>
  <si>
    <t xml:space="preserve">-Transformadores de medida.
-Mediciones trifásicas en dos y  tres transformadores de tensión
-Medidores de Potencia y Energía monofásico y trifásico. Indicadores, cosfímetros, varímetros.
-Conexión. Instrumentos integradores. Instrumentos registradores.
-Instrumentos Automáticos, Analizadores de Redes, transferencia de información, sistemas automatizados
</t>
  </si>
  <si>
    <t xml:space="preserve"> -Tipos de máquinas herramientas  
-Cinemática de las máquinas herramientas 
- Fundamento de la -construcción de las máquinas herramientas
-Panorama de los procesos de manufactura.  
-Corte de los metales.  Corte ortogonal, corte oblicuo
-Fuerza y potencia de corte.  
-Herramientas de corte. 
-Vida de las herramientas de corte
-Geometría de las Herramientas, fluido de corte 
-Lectura, interpretación y elaboración de planos.</t>
  </si>
  <si>
    <t xml:space="preserve"> -Soldadura por arco eléctrico
-Procedimientos de soldadura
-Electrodos
-Biselados
-Uniones soldadas
-Cordones de soldadura
-Técnicas de soldadura
-Tipos de soldadura : MIG MAG- TIG MIG – PLASMA
-Software diversos  de aplicación 
</t>
  </si>
  <si>
    <t xml:space="preserve"> - Operación de torneado
- Herramientas de torneado
- Operación de fresado
-Herramienta de Fresado
-Operaciones de taladrado
-Operaciones de cepillado
</t>
  </si>
  <si>
    <t xml:space="preserve">-Operación de Rectificado
-Operación de Rectificado
</t>
  </si>
  <si>
    <t xml:space="preserve">-Uso de Vernier
-Uso de Micrómetro
-Estimación de tiempo de fabricación. 
-Componentes del costo de un producto. 
-Costo horario de operación de máquina.
-Ensamble mecánico, Sujetadores roscados
</t>
  </si>
  <si>
    <t xml:space="preserve"> - Algebra de Boole, axiomas y teoremas.
- Circuitos lógicos, equivalencias notables.
- Simplificación de circuitos lógicos.
- Diseños de circuitos lógico, configuración.
- Funciones cuantificables.
</t>
  </si>
  <si>
    <t xml:space="preserve"> - Producto Cartesiano, gráficos y propiedades
- Grafica de ecuaciones lineales y sus pendientes.
- Dominio y rango de una relación especial
- Grafica de funciones básicas en el plano cartesiano
- Funciones Trigonométricas.  Gráficas de   funciones Trigonométricas.
- Diseños, eléctrico y electrónicos con modelos- matemáticos 
- Conceptos básicos de geometría plana y del espacio
- Áreas de regiones poligonales., volumen de solidos
</t>
  </si>
  <si>
    <t xml:space="preserve"> - Conceptos básicos: población, muestra, variables.
- Organización de datos; distribución de frecuencias
- Representación de datos: barras, histograma, circular.
- Tablas de frecuencia y parámetros estadísticos.
</t>
  </si>
  <si>
    <t xml:space="preserve"> - Medidas de tendencia central : media, mediana y moda
- Medidas de Dispersión: rango, desviación estándar.
- Diagramas y gráficos. o Diagrama de Tallo y hojas.
- Diagramas de Dispersión. Diagrama de Pareto.
- Diagrama de Barras, circulares, gráficas de líneas</t>
  </si>
  <si>
    <t>-Tecnología de fabricación TTL, CMOS, Familias Lógicas.
-Parámetros de voltaje y corriente, Niveles Lógicos. 
-Densidad de componentes, escalas de Integración 
-Lectura, interpretación y elaboración de planos.</t>
  </si>
  <si>
    <t xml:space="preserve">-Conversiones entre sistemas de numeración.
-Códigos binarios ponderados y no ponderados
-Compuertas Lógicas AND,OR,XOR,NAND Y NOR,
-Tablas de verdad., Ecuación lógica, circuito equivalente
-Implementación con NOR y Nand
</t>
  </si>
  <si>
    <t xml:space="preserve">-Postulados y propiedades fundamentales 
-Funciones y expresiones booleanas
-Minimización de funciones
-Suma de producto , producto de sumas canónicos
-Método de mapas de Karnaugh 2,3,4,5 variable 
</t>
  </si>
  <si>
    <t xml:space="preserve">-Codificadores-Decodificadores, Multiplexores, comparador
-Circuitos Aritméticos: Aritmética binaria,
-Circuitos sumadores y restadores
-Circuitos multiplicadores y divisores
-Unidad Aritmética y lógica
</t>
  </si>
  <si>
    <t xml:space="preserve">-Biestables: Tipo D,JK ,RS
-Diseño de Contadores Síncronos y asíncronos
-Registro de desplazamiento Bidireccional
</t>
  </si>
  <si>
    <t xml:space="preserve"> -  Simbología Neumática normalizada
-  Componentes de las instalaciones Neumáticas
-  Conductores:  dimensionamiento, selección,  empalmes, conectores y terminales
-Lectura, interpretación y elaboración de planos.</t>
  </si>
  <si>
    <t xml:space="preserve"> -  Válvulas y Electroválvulas
-  Válvulas reguladoras, válvulas anti retorno
-  Válvulas proporcional
-  Cilindros Neumáticos, motores neumáticos
-  Instrumentos de medidas de mando neumático
</t>
  </si>
  <si>
    <t xml:space="preserve"> - Componentes neumáticos del circuito de mando y potencia
-  Instalación de cilindros neumáticos
-  Mandos de control electro neumáticos
-Software de simulación Neumática
</t>
  </si>
  <si>
    <t xml:space="preserve"> -Cilindros y válvulas hidráulicas.
-Unidad de mantenimiento
-Bornes, conectores, racores, derivadores, mangueras hidráulicas.
-Componentes de los sistemas automáticos de control hidráulico
-Mandos hidráulicos hidráulicos 
-Unidad de mantenimiento
</t>
  </si>
  <si>
    <t xml:space="preserve"> -Circuitos secuenciales de control electrohidráulicos
-Sensores magnéticos de dos y tres hilos
-Conectores Rápidos.
- Software  de aplicación Hidráulicos
</t>
  </si>
  <si>
    <t xml:space="preserve"> - Transformador, Tipos y estructuras 
- Cálculo y diseño de un transformador monofásico.
- Perdidas en un transformador (núcleo de hierro)
- Pruebas de los transformadores monofásicos.
-Lectura, interpretación y elaboración de planos.</t>
  </si>
  <si>
    <t xml:space="preserve"> - Motor de corriente continúa.
- Estructura, tipos
- Esquemas y características de funcionamiento.
- Aplicaciones industriales.
- Motor de corriente alterna monofásico tipos y estructura 
- Arranque de motores de corriente alterna monofásica
- Esquemas y características de funcionamiento.
</t>
  </si>
  <si>
    <t xml:space="preserve"> - Motor de corriente alterna monofásico tipos y estructura 
- Arranque de motores de corriente alterna monofásica
- Esquemas y características de funcionamiento.
</t>
  </si>
  <si>
    <t xml:space="preserve"> - Tableros eléctricos industriales  
- Elementos que constituyen un tablero eléctrico industrial.
- Contactor, el relé térmico, el interruptor termo magnético
- El interruptor diferencial, el guardamotor, 
- Pulsadores ,interruptores 
- Conductores para tableros.
- Calculo correspondientes
- Arranque directo , secuencial de Motores Trifásicos
- Inversión de giro , estrella triangulo 
- Arranque por resistencias Rotoricas y estatoricas,
- Dalhander , Estrella –Estrella.
</t>
  </si>
  <si>
    <t xml:space="preserve"> -Fuerza y movimiento, Leyes de Newton
-Movimiento rectilíneo uniforme y acelerado:
-Movimiento armónico simple:
-Movimiento circular:
-Movimiento parabólico
-Dinámica circular: Fuerza centrípeta, fuerza centrífuga.</t>
  </si>
  <si>
    <t xml:space="preserve"> -Principios de termodinámica
-Leyes de los gases ideal
-Introducción a los Fluidos
-Fundamentos de Hidrostática.
-Teorema de Bernoulli</t>
  </si>
  <si>
    <t xml:space="preserve"> -Carga Eléctrica: Ley de Coulomb, unidad de Carga
-Campo Eléctrico, Intensidad del Campo
-Capacidad Eléctrica
-Electrodinámica.
-Leyes de conservación en Electrodinámica.
-Formulación de la Electrodinámica mediante potenciales.
</t>
  </si>
  <si>
    <t xml:space="preserve"> -Campo magnético y generación de tensiones alternas/continua
-Flujo magnético, ley de Gauss ley de Biot-Savart, ley  Ampere
-Campo electromagnético y ondas ,ley de Faraday</t>
  </si>
  <si>
    <t>La comunicación, elementos de la comunicación, clases de comunicación, características de la comunicación.
Tipos de textos orales, necesidades de textos orales auto gestionados y plurigestionados.
Medios de comunicación virtuales: correo, foros, herramientas colaborativas.</t>
  </si>
  <si>
    <t>La oratoria, concepto, clases, cualidades del orador, diferencia entre oratoria y discurso. El aparato fonador humano, voz y articulación La entonación, el ritmo melódico, la vocalización. Ejercicios prácticos</t>
  </si>
  <si>
    <t>Elementos de la comprensión oral; escucha activa, paráfrasis; la asertividad en la comunicación, comunicación persuasiva al cliente</t>
  </si>
  <si>
    <t xml:space="preserve">Técnicas de presentación en público, fluidez en la expresión, dominio del tema , dominio del escenario, lenguaje no verbal, imagen personal y profesional. </t>
  </si>
  <si>
    <t xml:space="preserve">Modulo 1:  Sistemas mecatronicos  programables industriales y de servicio.  </t>
  </si>
  <si>
    <t>UC1: Implementar sistemas electrónicos programables que soportan los procesos industriales y de servicio, de acuerdo a los requerimientos funcionales, uso eficiente de la energía, optimización de los procesos, estándares de seguridad y normativa vigente.</t>
  </si>
  <si>
    <t>Modulo 2: Control de procesos industriales y de servicio</t>
  </si>
  <si>
    <t>UC2: Gestionar sistemas electrónicos de control y automatización en los procesos industriales y de servicios, de acuerdo a los requerimientos funcionales, uso eficiente de la energía, optimización de procesos análisis de riesgo, estándares de seguridad y normativa vigente.</t>
  </si>
  <si>
    <t>CE2.  Inglés.- Comunicar de manera clara conceptos, ideas, sentimientos, hechos y opiniones en forma oral y escrita para interactuar presencial y virtualmente  en idioma inglés en contextos sociales y laborales.</t>
  </si>
  <si>
    <t>UC3.  Desarrollar sistemas mecatrónicas que soportan los procesos industriales y servicios, de acuerdo a la demanda, optimización de procesos, uso eficiente de la energía, control de calidad, estándares de seguridad y normativa vigente.</t>
  </si>
  <si>
    <t>Modulo 3: Sistemas mecatrónicas industriales</t>
  </si>
  <si>
    <t>CE5.  Solución de Problemas.- Identificar situaciones complejas para evaluar posibles soluciones, aplicando un conjunto de herramientas flexibles que conlleven a la atención de una necesidad.  CE6.Emprendimiento.-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t>
  </si>
  <si>
    <t>CE1.  Comunicación efectiva.- Expresar y comprender de manera clara, conceptos, ideas y sentimientos, hechos y opiniones para comunicarse e interactuar con otras personas en contextos sociales y laborales diversos.                   CE3.  Tecnologias de la informacion.- Utilizar de manera adecuada las diferentes herramientas informáticas de las TIC para buscar y analizar información, comunicarse con otros y realizar procedimientos o tareas vinculados al área profesional, de acuerdo a los requerimientos de su entorno laboral. CE4.   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t>
  </si>
  <si>
    <t>Internet - Navegadores - Aplicaciones - Derechos intelectuales</t>
  </si>
  <si>
    <t xml:space="preserve">Aplicaciones para compartir, almacenar en la nube - Correos electrónicos - Chat - Comunidades de aprendizaje </t>
  </si>
  <si>
    <t xml:space="preserve">Lectura, concepto.  El texto: concepto, clases, recopilación de información digital, comunicación efectiva a través de la lectura. 
Técnicas de comprensión lectora.
Estrategias de comprensión lectora: ideas principales, preguntas y repreguntas durante la lectura. 
Estrategias de comprensión lectora: antes, durante y después de la lectura: subrayado de ideas principales, elaboración de resumen. </t>
  </si>
  <si>
    <t xml:space="preserve">Elementos de la comprensión  e interpretación , escucha activa,; diferenciación de la comprensión oral y escuchar; 
</t>
  </si>
  <si>
    <t xml:space="preserve">Los organizadores visuales: mapas conceptuales, mapas mentales, cuadros sinópticos.  </t>
  </si>
  <si>
    <t>Herramientas web 2.0
Prezzy - Slideshare - Issuu - Scribd 
Publicación, Revisión y aporte de comentarios a las presentaciones.</t>
  </si>
  <si>
    <t>Exposición y argumentación del texto leído a través de infografías, mapas conceptuales, cuadros y otros.</t>
  </si>
  <si>
    <t xml:space="preserve">Principios básicos de la redacción: Adecuación, coherencia y cohesión.  Errores frecuentes en redacción y criterios de corrección idiomática .    
Estrategias para el uso de los signos de puntuación.
Reglas de ortografía.     </t>
  </si>
  <si>
    <t>Bibliotecas Online, criterios y herramientas para la búsqueda de Google: Google libros, Google Académico. Criterios de información confiable en la web.</t>
  </si>
  <si>
    <t>La solicitud, usos, clases, estructura, ejercicios prácticos: solicita carta de presentación, solicita designación de docente supervisor de prácticas, solicita supervisión de prácticas pre profesionales.
El informe,  usos, clases, estructura, ejercicios prácticos, informe ordinario y extraordinario de acuerdo al  programa de estudios .
(hoja de  requerimiento mediante ejercicios prácticos y otros formatos)
Citas y propiedad intelectual. El curriculum Vitae
Referencias bibliográficas</t>
  </si>
  <si>
    <t>Procesador de texto - Configuración - Herramientas - Formatos - Impresión</t>
  </si>
  <si>
    <t xml:space="preserve">Hojas de cálculo - Configuración - Herramientas - Formatos - Gráficos - Impresión - Macros-tablas dinámicas -fórmulas </t>
  </si>
  <si>
    <t>Presentador de diapositivas - Configuración - Herramientas - Movimientos y transición</t>
  </si>
  <si>
    <t xml:space="preserve">Ética- conceptos - fundamentos filosóficos,  Principios, Valores , Moral - diferencias , Deontología - Código deontológico - 
Normas de convivencia  y relaciones laborales.
Principios, valores y moral .
Normas de convivencia y relaciones laborales </t>
  </si>
  <si>
    <t>Definición  de :  personalidad , autoestima , inteligencia emocional, inteligencia racional, integridad. Conducta . El bien común. 
Características de una persona integra y con principios y valores. 
Inteligencia emocional e integridad en  su actuar.   
Respeto por el bien común y la autovaloración</t>
  </si>
  <si>
    <t xml:space="preserve">Códigos de ética y deontológicos en su desarrollo personal y social. 
Códigos de ética y deontológicos de su profesión.
Importancia de su aplicación.  </t>
  </si>
  <si>
    <t xml:space="preserve">Corrupción :Concepto, formas y niveles                                   Cultura de transparencia: definición.
Relación con los principios éticos y la ética ambiental.                                                                                                   Análisis de las causas y consecuencias  de la corrupción en nuestro país.  </t>
  </si>
  <si>
    <t xml:space="preserve">Conceptos : Democracia  - Principios de la Democracia.  Relaciones interpersonales . Importancia en el desarrollo personal y  profesional.                Principios de la democracia y su importancia.
Respeto y valoración de la opinión de sus compañeros.
Actitud positiva con sus compañeros               </t>
  </si>
  <si>
    <t xml:space="preserve">Práctica de principios democráticos y las relaciones interpersonales.
Importancia de la práctica de los principios democráticos en las relaciones interpersonales. 
Respeto a las opiniones de los demás   . </t>
  </si>
  <si>
    <t>Diversidad cultural.  Dignidad . Diversidad cultural de la región el Perú y el mundo. Conceptualiza y analiza el tema lo referido a la Dignidad.
Respeto y valor a las diversidad cultural.</t>
  </si>
  <si>
    <t>Trabajo colaborativo.- Participar de forma activa en el logro de objetivos y metas comunes, integrándose con otras personas con criterio de respeto y justicia, sin estereotipos de género u otros, en un contexto determinado.</t>
  </si>
  <si>
    <t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t>
  </si>
  <si>
    <t xml:space="preserve">De organización
PROYECTOS PRODUCTIVOS DE BIENES Y SERVICIOS
1. Se realizan mediante el desarrollo de proyectos productivos de bienes y servicios desarrollados en el IES los cuales deben estar vinculados al entorno productivo y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t>
  </si>
  <si>
    <t xml:space="preserve">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t>
  </si>
  <si>
    <t xml:space="preserve">empresas embotelladoras area de procesos,  empresas agroexportadoras area de procesos </t>
  </si>
  <si>
    <t>Planta piloto Industria alimentarias,  sistema electrico de la institucion, sistema de riego en agropecuaria.</t>
  </si>
  <si>
    <t>-Diodos rectificador, Diodos Leed, diodo Zener,fotodiodos e Infrarrojo
-Triac, Tiristores. UJT, DIAC, características y parámetros
-Software de simulación</t>
  </si>
  <si>
    <t>Formación profesional:
Ingeniero electrónico o ingeniero mecatrónico o ingeniero mecánico y /o eléctrico o profesional tecnico en electricidad o profesional técnico en electrónica o profesional técnico en sistemas automáticos programables
Experiencia específica:
Mecatrónica</t>
  </si>
  <si>
    <t>Formación profesional:
Ingeniero electrónico o ingeniero mecatrónico o profesional técnico electronico profesional técnico en  sistemas automáticos programables 
Experiencia específica:
Electrónica</t>
  </si>
  <si>
    <t>Formación profesional:
Ingeniero mecánico o profesional tecnico mecánica de producción
Experiencia específica:
Procesos de manufactura</t>
  </si>
  <si>
    <t>Formación profesional:
Licenciado en ciencias matemáticas y física o ingeniero mecánico o ingeniero electrónico o ingeniero mecatrónico o ingeniero eléctrico</t>
  </si>
  <si>
    <t>Formación profesional:
Ingeniero mecánico o ingeniero mecatrónico o  profesional técnico en sistemas automáticos programables
Experiencia específica:
Sistemas neumáticos e hidráulicos</t>
  </si>
  <si>
    <t>Formación profesional:
Ingeniero mecánico o ingeniero eléctrico o profesional técnico en electricidad
Experiencia específica:
Máquina eléctricas y tableros industriales</t>
  </si>
  <si>
    <t xml:space="preserve">Formación profesional:
Licenciado en ciencias físicas o licenciado en ciencias matemáticas y física o ingeniero mecánico o ingeniero electrónico o ingeniero mecatrónico o ingeniero eléctrico
Experiencia específica:
Física aplicada a la mecatrónica </t>
  </si>
  <si>
    <t>Formación Profesional: Licenciado: en Lingüística y Literatura. Lic. en   Educación con especialidad en  Lenguaje/comunicación o profesor de comunicación
Experiencia específica:  Docencia en educación superior con capacitación de formación continua en la especialidad.</t>
  </si>
  <si>
    <t>Formación profesional:
Licenciado en computación e informática o ingeniero de sistemas o profesor en computación e informática o profesional técnico en computación e informática.
Experiencia específica:
Educación superior y manejo de internet para trabajo colaborativo.</t>
  </si>
  <si>
    <t>Formación profesional: Licenciado en educación en la especialidad d
Experiencia específica: Docencia en educación superior comprtamiento etico</t>
  </si>
  <si>
    <t>Formación profesional:
Ingeniero electrónico o ingeniero mecatrónico o profesional técnico en electricidad o profesional técnico en electrónica o profesional técnico en sistemas automáticos programables
Experiencia específica:
Controladores lógicos programables</t>
  </si>
  <si>
    <t xml:space="preserve"> - Fundamentos de CAD , 
- Editor de dibujo, pantalla gráfica  
- Ingreso de órdenes, 
- La barra Standard, las barras flotantes. 
- Línea de órdenes, sistema de coordenadas  
-Lectura, interpretación y elaboración de planos.</t>
  </si>
  <si>
    <t xml:space="preserve"> - Diseño geométrico 
- Precisión en los dibujos
- Diseño de superficies complejas 
- Curvas y superficies: Curvas Splines, 
- Regladas, de extrusión, revolución, de barrido. 
</t>
  </si>
  <si>
    <t xml:space="preserve"> - Importancia en el desarrollo de proyectos CAD  
- Modelado geométrico en 2D  y 3D,  
- Materiales, gestión e iluminación.  Y  Gestión de proyecto
- Visualización  en 2D y 3D,  
- Desplazamiento de vistas, 
 - El diseño paramétrico  
- Generación de  sólidos , 
- Ediciones, extrusión, revolución. 
- Proyecto de diseño paramétrico 
</t>
  </si>
  <si>
    <t xml:space="preserve">-Animación 3D . 
-  Diseño de prototipos mecatrónicas 
- Edición de montajes, documentación de montajes.  
- Herramientas avanzadas de texturas y superficies. 
- Gestión de proyectos  </t>
  </si>
  <si>
    <t>Formación profesional:
Ingeniero mecánico o ingeniero mecatrónico o profesional técnico en manufactura o profesional técnico en mecánica de  producción
Experiencia específica:
Diseño asistido por computadora</t>
  </si>
  <si>
    <t xml:space="preserve"> - La Energía Eléctrica.
- Principales Fuentes de Generación.
- Fundamentos sobre Generación de Energía Eléctrica.
- Descripción General de un sistema Eléctrico de Potencia.
- Tensiones Normalizadas.
-Lectura, interpretación y elaboración de planos.</t>
  </si>
  <si>
    <t xml:space="preserve"> - Parámetros eléctricos: R-L-C
- Representación de las Líneas de Transmisión: - 
- Líneas cortas, Medias y Largas - Efecto Corona.
- Generadores síncronos.
- Transformadores de Potencia.
</t>
  </si>
  <si>
    <t xml:space="preserve"> - Redes Secundarias: Aéreas y Subterráneas
- Redes áreas secundarias: convencionales 
- Especificaciones Técnicas de: Suministro de Materiales 
- Especificaciones Técnicas de: Montaje Electromecánico.
- Calculo Justificativo
- Pruebas eléctricas en redes de media tensión
</t>
  </si>
  <si>
    <t xml:space="preserve">- Calculo Justificativo
- Pruebas eléctricas en redes de media tensión
</t>
  </si>
  <si>
    <t>Formación profesional:
Ingeniero electrónico o ingeniero mecatrónico o ingeniero mecánico o ingeniero eléctrico o profesional técnico en electricidad o  profesional técnico en electrónica
Experiencia específica:
Sistemas eléctricos de potencia</t>
  </si>
  <si>
    <t>Formación profesional:
Ingeniero electrónico o ingeniero mecatrónico o ingeniero mecánico o ingeniero eléctrico o profesional técnico en electricidad o  profesional técnico en electrónica
Experiencia específica:
Sistemas eléctronicos de potencia</t>
  </si>
  <si>
    <t xml:space="preserve"> -Tiristores de control de fase o de conmutación rápida (SCR).
-Tiristores: (GTO),(TRIAC). (Diac)). (RTC),SITH,
-Tiristores controlados  por FET (FET-CTH). 
-Tiristores controlados por MOS (MCT). -Fuentes de poder
-Transistores IGBT,  zona de trabajo, corte y saturación
-Dispositivos opto electrónicos: opto acoplador, fotodiodo  fototransistores.
-Lectura, interpretación y elaboración de planos.</t>
  </si>
  <si>
    <t xml:space="preserve"> -Rectificadores trifásicos controlados y no controlados
-Rectificadores controlados activados por luz (LASCR).
, -Reguladores de tensión  -Transistores MOSFET y circuitos integrados.
-Terminales circuitos con del OP-AMP
-Análisis de circuitos con OPAM ideal.
-Configuración inversora y no inversora.
-Diseño de circuitos con amplificadores operacionales
</t>
  </si>
  <si>
    <t xml:space="preserve"> -Interruptores de estado sólido de C,A(Monofásica, trifásica)
- Temporizadores analógicos y digitales
- Regulador de potencia (TPR) gobierno analógico y digital.
-Dispositivos controlados por tensión:, opto transistor
-Inversores y ciclo convertidores
-Modulación por ancho de Pulso
-Variadores de frecuencia
-Sistema de mando de Control digital
-Sistema de potencia de control digital
</t>
  </si>
  <si>
    <t xml:space="preserve"> filtros activos en frecuencias hasta 100 kHz  </t>
  </si>
  <si>
    <t>en forma creativa, rigurosa y cuidadosa.</t>
  </si>
  <si>
    <t xml:space="preserve"> - Control de potencia digital 
-Filtro Pas abajo, filtros pasa alto
-Filtro pasa banda, filtros supresores de banda.
</t>
  </si>
  <si>
    <t xml:space="preserve"> -Límite de funciones
-Teoremas a cerca de limites
-Limites laterales finitos, infinitos y al infinito.
-Continuidad de una función
-Función continua
</t>
  </si>
  <si>
    <t xml:space="preserve"> -Definición de derivada en un punto.
-Función derivada.
-Derivada de funciones elementales
-Reglas de derivación.
-Derivada de: función compuesta, función inversa.
</t>
  </si>
  <si>
    <t xml:space="preserve"> -Valores máximo y mínimo de una función.
-Teorema de Rolle y teorema del valor medio.
-Formas indeterminadas y reglas de L’ Hospital.
-Criterio de la primera y segunda derivada.
-Concavidad y puntos de inflexión.
</t>
  </si>
  <si>
    <t xml:space="preserve"> -La integral indefinida. 
-Anti derivada de una función
-Propiedades de la integral indefinida.
-Integrales inmediatas.
-Integración por partes. 
-Integración por sustitución.
-La integral definida
-Propiedades de la integral definida.
</t>
  </si>
  <si>
    <t>Formación profesional:
Licenciado en ciencias físicas o licenciado en ciencias matemáticas y física o ingeniero mecánico o ingeniero electrónico o mecatrónico o ingeniero eléctrico
Experiencia específica:
Cálculo diferencial e integral</t>
  </si>
  <si>
    <t xml:space="preserve"> -Fundamentos de los contadores, tipos
-Parámetros de los contadores ,configuración
-Aplicaciones de los contadores
-Software de aplicación, herramientas y configuración.
-Lectura, interpretación y elaboración de planos.</t>
  </si>
  <si>
    <t xml:space="preserve"> -Características de la función Move
- Aplicaciones de la función Move
-Operadores Matemáticos
</t>
  </si>
  <si>
    <t xml:space="preserve"> Arranque Dalhander, características y aplicaciones
Arranque de motores trifásicos con devanados separados
Arranque Rotorico,características y aplicaciones
</t>
  </si>
  <si>
    <t xml:space="preserve"> -.Simbología, Fuentes de energía Electroneumático 
-, Grupo neumático 
-Características y propiedades de los fluidos 
-Componentes de los sistemas Electroneumático 
-.Software de aplicación Electroneumático 
-Clasificación y Tipo de electroválvulas
-Mandos electro neumáticos
-.Cilindros neumáticos
-.Diagramas  espacio-fase y espacio- tiempo 
</t>
  </si>
  <si>
    <t xml:space="preserve"> -.Entradas salidas analógicas, ,parámetros, regulación
-.Sensores, Tipos , Características e instalación
-Procesos de regulación PID  
-Software d Simulación Tia Portal V15
</t>
  </si>
  <si>
    <t>Formación profesional:
Ingeniero electrónico o ingeniero mecatrónico o ingeniero mecánico o ingeniero eléctrico o profesional técnico en electricidad o profesional técnico de sistemas automáticos programables o profesional técnico en electrónica
Experiencia específica:
Control de procesos industriales</t>
  </si>
  <si>
    <t xml:space="preserve"> -Terminologías de instrumentación industrial 
-Variables y medidas controladas  
-Sensores tipos y aplicación  
-Características estáticas de los sensores 
-Características  y repuesta dinámica de los sensores 
-Variables físicas y químicas  
-Lectura, interpretación y elaboración de planos.</t>
  </si>
  <si>
    <t xml:space="preserve"> -Calibración de sensores y transductores 
-Controladores y actuadores 
-Regulación y calibración de los actuadores del proceso 
-Sistema de control a lazo abierto y lazo cerrado 
-Tratamiento y acondicionamiento de señal 
</t>
  </si>
  <si>
    <t xml:space="preserve"> -Planos de procesos industriales P&amp;ID 
-Tipos de Control:P,I, D 
-Clasificación de los sistemas de control 
-Estrategias de control 
- Regulación PID 
-Conceptos básicos de control ON – Off  
-Control de procesos tipo Bach y multivariable. 
</t>
  </si>
  <si>
    <t xml:space="preserve"> -Sistema de control distribuido 
-Controladores para aplicaciones de control complejo  
-Software de supervisión y control de procesos, 
 -Configuración y  desarrollo de aplicaciones.  
-Intercambio de datos en tiempo real.  
-Base de datos para plantas industriales.
 -Integración de sistemas de planta  
</t>
  </si>
  <si>
    <t xml:space="preserve"> -Documentación técnica referida al mantenimiento preventivo y correctivo.  
-Métodos de planificación y programación de un mantenimiento preventivo y correctivo. 
-Estrategias de control preventivo y correctivo. 
-Lectura de planos.</t>
  </si>
  <si>
    <t xml:space="preserve"> -Plan de mantenimiento preventivo y correctivo 
-Técnicas de mantenimiento predictivo ,preventivo y correctivo  
-Normas de utilización de los equipos , material e instalaciones 
-Especificaciones técnicas del montaje 
-Control del montaje ,normas de seguridad
</t>
  </si>
  <si>
    <t xml:space="preserve"> -Presupuesto general 
-Sistemas informáticos de elaboración de presupuestos 
-Unidades de obra. mediciones 
-Implantación y mantenimiento. 
-Localización de averías  y verificación del funcionamiento.
</t>
  </si>
  <si>
    <t xml:space="preserve"> -Localización de averías y disfunciones. 
-Comprobación, registro de averías  
-Cálculo de la vida útil de equipos, instrumentos y herramientas. 
-Protocolo de puesta en marcha  
</t>
  </si>
  <si>
    <t xml:space="preserve"> -Historial de comprobaciones, registro de averías, ---Actualización del control de revisiones de equipos, instrumentos y herramientas. 
-Procedimientos para elaborar planes de intervención para el diagnóstico. 
</t>
  </si>
  <si>
    <t xml:space="preserve"> -Instrucciones del microprocesador,
-Transferencia de datos
-Instrucciones aritméticas y lógicas ,manejo de cadenas
-Instrucciones de salto ; control del procesador
-Instrucciones de entrada y salida ,
-Instrucciones  de rotación y desplazamiento
-Programa aplicaciones con uso de teclado y pantalla
-Lectura, interpretación y elaboración de diagramas.</t>
  </si>
  <si>
    <t xml:space="preserve"> -Introducción a la programación en lenguaje ensamblador, lenguaje C y lenguaje Basic
-Notepad plus, CCS Compiler, PBP3  y el turbo assembler 80x86
-Algoritmos, aplicados a la programación en assembler, lenguaje C  y lenguaje basic
-Aplicaciones industriales
</t>
  </si>
  <si>
    <t xml:space="preserve"> -Arquitectura interna de un microcontrolador
-Organización de la memoria del Micro controlador
-Juego de instrucciones, Mplab y programación
-Motores DC y Motores Paso-Paso
-Saltos y Subrutinas ,Manejo de Tablas ,displays y Pantallas LCD
-Memoria EEPROM interna de datos
</t>
  </si>
  <si>
    <t xml:space="preserve"> -Timer0 ,Interrupciones ,Teclado ,Matricial
-Conversión analógico – digital
-Módulo ADC de los Microcontroladores
-Termómetro Digital con el LM35 Y PIC16F877A
-Protocolo I2C , Termómetro en Bus I2C
-Bus ONE WIRE ,Comunicación con el computador
-Protocolo de comunicación RS232 , Subrutinas
-Lenguaje C ,Manejo de Displays ,pantalla LCD
-Motores DC y Motores Paso- Paso , Servomotores
-Sensores digitales , Proyectos aplicativos
</t>
  </si>
  <si>
    <t>Formación profesional:
Ingeniero electrónico o ingeniero mecatrónico o ingeniero mecánico o ingeniero eléctrico o profesional técnico en electricidad o profesional técnico de sistemas automáticos programables o profesional técnico en electrónica
Experiencia específica:
Mantenimiento preventivo de sistemas de control</t>
  </si>
  <si>
    <t>Personal introducción
Greatings and Farewells.
Creating apointments: Months, days of the week, the hour, 
Giving directions: Prepositions of place 
Glossary of the career
Verb "to be".</t>
  </si>
  <si>
    <t xml:space="preserve">Present continuous (affirmative, interrogative and negative form)
Past continuous (affirmative, interrogative and negative form)
Simple present </t>
  </si>
  <si>
    <t>Present Perfect 
Simple Past
Have you ever?
Future with going to, will</t>
  </si>
  <si>
    <t>Simple Past 2
- Reports passive:
is done                           was done (1)
is being done                has been done (2)</t>
  </si>
  <si>
    <t>verb forms:
be/have/do in present and past tenses.
Regular and irregular verbs.
Future:
what are you doing tomorrow?
I'm going to…    and will</t>
  </si>
  <si>
    <t>Modals, imperative, etc:
might, can and could, must, should, I have to…, would you like…?, I'd like…, I'd rather…, Do this! Don't do that, let's do this!.
There and it.
Auxiliary verbs.</t>
  </si>
  <si>
    <t>Gramática en la redacción de textos relacionados al programa de estudios. 
Vocabulario técnico.
Questions.
Report speech</t>
  </si>
  <si>
    <t>Vocabulario técnico.
Go, get, do,make, and have.
Pronouns and possessives.
Adjectives and adverbs.
Prepositions.</t>
  </si>
  <si>
    <t>Formación Profesional: Licenciado en educación en la especialidad de Inglés 
Experiencia específica: Docencia en educación superior, con certificación de capacitación continua</t>
  </si>
  <si>
    <t>Formación Profesional: Licenciado en educación en la especialidad de Inglés
Experiencia específica: Docencia en educación superior, con certificación de capacitación continua</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</si>
  <si>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Mecatrónica</t>
  </si>
  <si>
    <t xml:space="preserve"> -Clasificación de las empresas según el sector o servicio 
-Identificación del tipo de proyecto
-Características específicas requeridas en el proyecto.
-Subvenciones para la incorporación de las nuevas tecnologías
-Plan de trabajo para la elaboración del proyecto.
-Lectura, interpretación y elaboración de planos.</t>
  </si>
  <si>
    <t xml:space="preserve"> -Aspectos que van a ser tratados en el proyecto
-Viabilidad técnica del proyecto, fases, objetivos
-Recursos materiales y personales necesarios.
-Presupuesto económico correspondiente al proyecto
-Financiación para la puesta en marcha del proyecto
-Documentación necesaria para diseño del proyecto.
-Aspectos que se deben controlar para garantizar la calidad. 
</t>
  </si>
  <si>
    <t xml:space="preserve"> -Actividades en función a las necesidades del proyecto.
-Recursos y la logística necesaria para cada actividad.
-Procedimientos de actuación o ejecución de las actividades.
-Riesgos inherentes a la ejecución,
-Definición del plan de prevención de riesgos, medios y equipos necesarios.
-Asignación de recursos materiales, humanos y los tiempos de ejecución.
-Valoración económica que da respuesta a las condiciones de su puesta en práctica.
-Documentación necesaria para la ejecución.
</t>
  </si>
  <si>
    <t xml:space="preserve"> -Procedimiento de evaluación de las actividades o intervenciones.
-Indicadores de calidad para realizar la evaluación.
-Evaluación de las incidencias, solución y registro.
</t>
  </si>
  <si>
    <t xml:space="preserve"> -Plan de contingencia del proyecto
-Documentación necesaria para la evaluación de las actividades del proyecto
-Procedimiento para la participación de los usuarios o clientes
-Pliego de condiciones del proyecto.
</t>
  </si>
  <si>
    <t xml:space="preserve"> - Historia y definición del control numérico.
- Tipos de máquinas herramientas CNC. Sistema de control
- Reglajes de una máquina CNC.
- Planeación procesos de manufactura.
-Lectura e interpretación de planos.</t>
  </si>
  <si>
    <t xml:space="preserve"> - Estructura de la programación.
- Herramienta de software
- Ejecución de programación </t>
  </si>
  <si>
    <t xml:space="preserve"> - Protocolos de comunicación
- Introducción al lenguaje G
- Comunicación de programas CNC de PC a máquina CNC.</t>
  </si>
  <si>
    <t xml:space="preserve"> - Generación de trayectorias de maquinado.
- Simulación de maquinado de piezas.
- Fabricación final de partes en máquinas CNC.</t>
  </si>
  <si>
    <t>Formación profesional:
Ingeniero mecánico o ingeniero mecatrónico o profesional tecnico electronico profesional técnico de sistemas automáticos programables
Experiencia específica:
Manufactura integrada por computadora</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</si>
  <si>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Robótica industrial</t>
  </si>
  <si>
    <t xml:space="preserve"> -Introducción a la robótica industrial
-Aplicaciones de robots y/o sistemas de control de movimiento
-Tipología de los robots
-Morfológica de un robot. Elementos constitutivos. Grados de libertad.
-Sistemas mecánicos
-Transformación de movimiento:
-Acoplamientos:
-Unidades de control de robots positivos de seguridad.
-Sistemas de control de movimiento.
-Unidades de programación.
-Sistemas de guiado y de navegación en aplicaciones móviles.
-Lectura, interpretación y elaboración de planos y diagramas.</t>
  </si>
  <si>
    <t xml:space="preserve"> -Simbología robótica normalizada.
-Regulación de velocidad mecánica y eléctrica
Control de motores de C.C., PaP, Bruslees y Encoder
Control de motores de C.A Monofásico y trifásico
-Técnicas de representación en aplicaciones robotizadas.
-Esquemas eléctricos, neumáticos e hidráulicos aplicados al control de movimiento.
-Captación de señales digitales y/o analógicas en entornos robotizados. -Sensores: magnéticos, ultrasónicos, capacitivos, infrarrojos,  temperatura, presión, luz, etc
-Control de movimiento lineal y no lineal.
-Actuadores utilizados en robótica y/o sistemas de control de movimiento: (eléctrico, neumático e hidráulico)
-Drivers en sistemas de control de movimiento.
-Dispositivos y módulos de seguridad en entornos robotizados.
-Secuencias, diagramas de flujo y algoritmos, posicionamiento
-Operaciones lógicas aplicadas a la programación de robots.
</t>
  </si>
  <si>
    <t xml:space="preserve"> -Mantenimiento, preventivo, correctivo y predictivo, en sistemas robotizados industriales</t>
  </si>
  <si>
    <t xml:space="preserve">Comprobación, puesta en operación, calibración de los sistemas robóticos industriales.
Aplicación de la seguridad en robótica, leyes de la robótica.
</t>
  </si>
  <si>
    <t xml:space="preserve"> -Consideraciones en el diseño mecánico, alcance, costo y tiempo
-Análisis de condiciones de diseño. Metodología, Herramientas
-Diseño estructural y mecanismos
-Análisis de materiales, propiedades, deflexión y rigidez.
-Estructuras y perfiles
-Uniones fijas, desmontables y acabados
-Características técnicas de los materiales, herramientas
-Lectura, interpretación y elaboración de planos.</t>
  </si>
  <si>
    <t xml:space="preserve"> -Uniones con pasadores, chavetas, lengüetas y ejes estriados.
-Cojinetes de Deslizamiento y de Rodadura
-Diseño de tornillos, sujetadores, uniones permanents
-Ejes, Arboles, acoplamientos, flechas; configuración del eje
-Velocidades críticas, componentes, límites y ajustes
-Elementos de contacto rodante: ,tipos de rodamiento
-Elementos de contacto deslizante y lubricación:
-Consideraciones de diseño, cojinetes con lubricación a presión,
</t>
  </si>
  <si>
    <t xml:space="preserve"> -Introducción.- Nomenclatura.. Análisis de Fuerzas.
-Esfuerzos en los Dientes, Resistencia a la Flexión., factor de seguridad
-Durabilidad de la Superficie. Resistencia a la fatiga
-Transmisión por Correas y Transmisión por Cadena, Engranajes
</t>
  </si>
  <si>
    <t xml:space="preserve"> -Introducción y conceptos básicos.
-Ajustes. Uso de tablas para cálculo de ajustes.
-Tolerancias. Uso de tablas para cálculo de tolerancias.
-Teoría de fallas en condiciones de diseño con cargas estáticas
-Análisis de carga y esfuerzo
</t>
  </si>
  <si>
    <t xml:space="preserve"> -Tipo de sensores ,Sintonía y calibración
-Actuadores electro neumáticos, electrohidráulicos
-Motores pasó a paso, servomotores, etc.
-Controlador de temperatura, presión y nivel
-Diseño de un Sistema mecatronico para operatividad de una maquina automatizada
</t>
  </si>
  <si>
    <t>Conceptos de Arquitectura Inteligente, Domótica, Inmótica, Automatización y Edificio Inteligente, y edificio de tecnología avanzada. 
Estado de desarrollo de las tecnologías intervinientes
Orientaciones de la Domótica e Inmótica
Determinación de la Temática del trabajo de investigación
-Lectura, interpretación y elaboración de planos y diagramas.</t>
  </si>
  <si>
    <t xml:space="preserve">Flexibilidad de espacios y ergonomía.
Automatismos para el confort de espacios interiores
Estructuras inteligentes 
Arquitectura domótica e Inmótica y Sistema Inteligente de Gestión de Edificio
Tecnologías de Aire acondicionado, Instalaciones Eléctricas, Ahorro Energético.
Tecnologías hidráulicas y sanitarias.
</t>
  </si>
  <si>
    <t xml:space="preserve">Tecnologías para la seguridad en edificios Introducción a la seguridad en edificios
Determinación de la seguridad del edificio desde la etapa de diseño. 
Determinación de Objetivos, 
Escenarios, Niveles, Componentes, 
Puntos Estratégico
La Biometría, tecnologías y su estrado de desarrollo.
 Diseño de seguridad: Edificio, Accesibilidad, Zonificación, Selección de tecnología
Proyecto de Investigación y Aplicación
</t>
  </si>
  <si>
    <t>Requerimientos físicos de espacios arquitectónicos para telecomunicaciones, canalizaciones, cableado estructurado, conectividad</t>
  </si>
  <si>
    <t>Formación profesional:
Ingeniero electrónico o ingeniero mecatrónica o profesional técnico en electricidad o profesional técnico en electrónica o profesional técnico en sistemas automáticos programables
Experiencia específica:
Domótica</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</si>
  <si>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Máquinas automáticas</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</si>
  <si>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redes de comunicacion industrial</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</si>
  <si>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scada</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</si>
  <si>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automatización de transporte de fluidos</t>
  </si>
  <si>
    <t>Perfil profesional:
Ingeniero electrónico o ingeniero mecatronico o ingeniero mecánico o ingeniero eléctrico o profesional técnico en electricidad o profesional técnico de sistemas  automáticos programables o profesional técnico en electrónica
Experiencia específica:
Automatización de equipos biomédicos</t>
  </si>
  <si>
    <t xml:space="preserve"> - Jerarquía de las redes de comunicación industrial.
- Ventajas del uso de redes sensor-actuador
- Especificaciones técnicas
- Elementos constitutivos
- Configuración y puesta en marcha
- Norma europea EN50170 e internacional IEC 61158
-Lectura, interpretación y elaboración de planos.</t>
  </si>
  <si>
    <t xml:space="preserve"> - Antecedentes.
- Áreas de aplicación de las redes PROFIBUS-DP/PA
- Especificaciones técnicas
- Elementos constitutivos
- Configuración y puesta en marcha
</t>
  </si>
  <si>
    <t xml:space="preserve"> - Antecedentes.
- Áreas de aplicación de las redes PROFIBUS-FMS
- Áreas de aplicación de las redes Ethernet Industrial
- Especificaciones técnicas
- Elementos constitutivos
- Configuración y puesta en marcha
</t>
  </si>
  <si>
    <t xml:space="preserve"> - Elementos de bus nodos – activos/ pasivos , Repetidores
- Topologías del bus de campo
- Acceso al bus: Data link layer ,
- El profibus Access method, protocolo de acceso hibrido
- Protocolo Maestro -esclavo maestro esclavo.
</t>
  </si>
  <si>
    <t xml:space="preserve"> - Configuración de una red ehternet utilizando protocol Modbus TCP/TCP
- Comunicaciones  inalámbricas según estándar IEEE 802.11 WiFi
-  Enlaces radiales
- Introducción a los sistemas de control distribuido
- Introducción a Sistemas SCADA
- Implementación de una red de comunicación Ethernet Industrial
</t>
  </si>
  <si>
    <t xml:space="preserve"> -Clasificación de los sistemas SCADA
-Componentes del sistema SCADA
-Sistema en tiempo real ,Intervalo SCAN
-Evolución de los Sistemas SCADA, Funciones
-Arquitectura de un Sistema SCADA, Sistemas DCS
-Unidad Terminal Remota y maestra
-Introducción a diseño de HMI para sistemas SCADA
-Lectura, interpretación y elaboración de planos.</t>
  </si>
  <si>
    <t xml:space="preserve"> -Unidades Centrales HMI. Definición
-Funciones de un software HMI en sistemas SCADA
-Comunicación entre un HMI con un PLC
-Topologías Lógica y Físicas
-Sistemas de Visualización
-Guía de diseño HMI para Sistemas SCADA
</t>
  </si>
  <si>
    <t xml:space="preserve"> -Normativa y sentido de la vista
-Colores y forma de Señales de seguridad
-Diseño en HMI con INTOUCH
-Animaciones, Scripts de programación, Alarmas
-Tendencias en tiempo real ,seguridad de acceso
-Integración con servidores I/O, Registros
-Comunicación Industrial
-Protocolos de comunicación
</t>
  </si>
  <si>
    <t xml:space="preserve"> -HMI para sistema SCADA, Red ASI
-Técnicas de control Maestro y Remoto
-Aplicación en red Profibus-Modbu Ethernet
-Servidores OPC
-Almacenamiento de datos.
</t>
  </si>
  <si>
    <t xml:space="preserve"> -Topologías y modos de trasmisión,
-Medios atmosféricos
-Protocolos de comunicación
-Selección de los equipos de comunicación ,Criterios
-Configuración de la pantalla de un proceso
-Almacenamiento de datos, conexión a sistemas de supervisión
-RTU - criterio de selección consideraciones adicionales
</t>
  </si>
  <si>
    <t xml:space="preserve"> -Técnicas y clases de sistemas de transporte de fluidos (aire - vapor - agua - combustible - refrigerante).
-Fundamentos de automatización y sensoria. 
-Valores de salida de los sensores. Conversión analógica/Digital.
-Sensores analógicos y digitales de uso general y especializado
-Modelos y diseño de sistemas automatizados de transporte de fluidos tecnificado.
-Lectura, interpretación y elaboración de planos.</t>
  </si>
  <si>
    <t xml:space="preserve"> -Modelo y diseño de sistemas automatizados para la tecnificación de la  producción.
</t>
  </si>
  <si>
    <t xml:space="preserve"> - Requerimiento y selección de componentes.
- Procedimientos de montaje de componentes y equipos.
- Diseño del sistemas de control de fluidos.</t>
  </si>
  <si>
    <t xml:space="preserve"> - Operatividad del sistema
- Pruebas hidrostáticas
- Aseguramiento de la calidad de control de fluidos</t>
  </si>
  <si>
    <t xml:space="preserve"> -Señales biológica y bioeléctricas,
-Interferencias en las mediciones de las señales biológicas,
-Interferencias Inductivas , capacitivas , Bioamplificador
-Filtro para la eliminación de seña-les de interferencia.
-Filtros analógicos de primer y segundo orden.
-Oximetría de pulso, Características.
-Características del equipo pulsioxímetro.
-Electrocardiografía, Fisiología del corazón.
-Potenciales bioeléctricas, fases y duración del ciclo cardiaco.
-La señal EKG, características, forma de medición de esta señal.
-Derivaciones del plano frontal y del plano horizontal, mono polares y bipolares.
-El electrocardiógrafo, funciones, características y diagramas de bloques.
-Lectura, interpretación y elaboración de planos y diagramas.</t>
  </si>
  <si>
    <t xml:space="preserve"> -Clasificación de los equipos médicos hospitalarios: Clase I, II y III
-Seguridad en equipos médicos
Definición de áreas de atención hospitalarios.
-Insuficiencia renal.
-Funciones de los riñones, insuficiencia renal causas ,tipos
-Hemodiálisis y diálisis peritoneal.
-Equipos de hemodiálisis. Principio de funcionamiento.
-Sistemas de control y sistemas de alarmas.
</t>
  </si>
  <si>
    <t xml:space="preserve"> -Equipos ultrasónicos
-Monitores
- Esterilizadores
-Equipos de multímetro
-Equipos biomédicos móviles, Cunas, camas y sillas hospitalaria
</t>
  </si>
  <si>
    <t xml:space="preserve">Características del problema y del contexto.
Recolección de datos y evidencias. </t>
  </si>
  <si>
    <t xml:space="preserve">Determinación de causas que originan el problema.
Análisis de las causas y sus efectos. </t>
  </si>
  <si>
    <t>Herramientas cualitativas para la solución de problemas.
Registro de datos
Organización de la información.</t>
  </si>
  <si>
    <t>Diseño de estrategias para la solución del problema.
Evaluación e interpretación de resultados
Consideraciones para la implementación de mecanismos de mejora</t>
  </si>
  <si>
    <t xml:space="preserve">Estructura de un plan de negocios.
Visión, misión, objetivos.
Análisis FODA - PESTEC
Análisis de la competencia, oferta y demanda - Marketing mix.
Organización empresarial - Normas tributarias - Licencias - Instancias de supervisión y control. </t>
  </si>
  <si>
    <t>Plan de Operaciones: estrategias y diseño de procesos operativos
. Estructura y estimación de costos y presupuestos
. Plan financiero: flujo de caja, evaluación financiera.
Plan de producción - Procesos de producción - Layout - Diagrama de flujos y procesos - Estructura de financiamiento - Análisis de riesgo - Rentabilidad, flujo de caja, estado de ganancias y pérdidas. VAN - TIR</t>
  </si>
  <si>
    <t>Estructura y estimación de costos y presupuestos
. Plan financiero: flujo de caja, evaluación financiera.
Implementación del negocio - Plan financiero - Sostenibilidad - Protección del autor. 
Presentación y fundamentación del plan de negocios</t>
  </si>
  <si>
    <t>Formación Profesional: Economista, Ing. Economista o administración 
Experiencia específica:  
Estudio de mercados o marketing y manejo empresarial</t>
  </si>
  <si>
    <t xml:space="preserve">Formación Profesional:
Profesional del programa de estudios o vinculado a la investigación. 
Experiencia específica: 
Desarrollo de investigación. </t>
  </si>
  <si>
    <t>Televisor</t>
  </si>
  <si>
    <t>65" Led Smart</t>
  </si>
  <si>
    <t>Rack</t>
  </si>
  <si>
    <t>65" Articulado</t>
  </si>
  <si>
    <t>Proyector multimedia</t>
  </si>
  <si>
    <t>Con entrada HDMI, VGA, USB y Audio</t>
  </si>
  <si>
    <t>Ecram</t>
  </si>
  <si>
    <t>Estandar</t>
  </si>
  <si>
    <t>Computadora portatil</t>
  </si>
  <si>
    <t>De ultima generacion</t>
  </si>
  <si>
    <t>Aire acondicionado</t>
  </si>
  <si>
    <t>Split</t>
  </si>
  <si>
    <t>Equipo de audio</t>
  </si>
  <si>
    <t>Pizarra acrilica</t>
  </si>
  <si>
    <t>Escritorio para docente</t>
  </si>
  <si>
    <t>Sillas ergonomicas</t>
  </si>
  <si>
    <t>Servidor</t>
  </si>
  <si>
    <t>Juego de 
Desarmadores</t>
  </si>
  <si>
    <t>SISTEMA OPERATIVO 
WINDOWS 10 ORIGINAL</t>
  </si>
  <si>
    <t>* Con características técnicas que permita la proyección y visibilidad adecuada para toda el aula
* Con conexión a PC o laptop</t>
  </si>
  <si>
    <t>Alicates Crimpeador</t>
  </si>
  <si>
    <t>OFFICE 2018 
ORIGINAL</t>
  </si>
  <si>
    <t>Equipo de Computo /Computadora</t>
  </si>
  <si>
    <t>* De escritorio o portátil
* Con características técnicas que permitan la instalación y funcionamiento de software especializado para la carrera profesional.
* Compatible con el proyector
* Con conexión a internet
* Monitor de al menos 17" de alta resolución
* Compatible con sistema de audios
* Incluye estabilizador o corriente estabilizada</t>
  </si>
  <si>
    <t>Pinzas Curva de acero</t>
  </si>
  <si>
    <t>ANTIVIRUS NOD 32 
64 BITS ORIGINAL</t>
  </si>
  <si>
    <t>* 10 RMS de potencia, de preferencia
* micrófono inalámbrico</t>
  </si>
  <si>
    <t>Multimetro Digital</t>
  </si>
  <si>
    <t>COREL DRAW 8.0
 ORIGINAL</t>
  </si>
  <si>
    <t>Impresora (opcional)</t>
  </si>
  <si>
    <t>Multifuncional</t>
  </si>
  <si>
    <t>Cautin Para Soldar</t>
  </si>
  <si>
    <t>DIVERSOS 
UTILITARIOS</t>
  </si>
  <si>
    <t>Camara Web</t>
  </si>
  <si>
    <t>Extractor de Soldadura</t>
  </si>
  <si>
    <t>Pizarra Digital</t>
  </si>
  <si>
    <t>Pulsera Antiestatica</t>
  </si>
  <si>
    <t>Pinza Plana</t>
  </si>
  <si>
    <t>Pinzas Punta Redonda</t>
  </si>
  <si>
    <t>Corta Frio</t>
  </si>
  <si>
    <t>Blower o Sopladora</t>
  </si>
  <si>
    <t>Cortadores de Cable</t>
  </si>
  <si>
    <t>Televisor o proyector multimedia</t>
  </si>
  <si>
    <t>Del televisor:
* De tamaño adecuado para las dimensiones del aula o un aproximado de 50 pulgadas.
* Tipo smarth, de preferencia
* Con acceso a internet.
Del proyector multimedia:
* Con características técnicas que permita la proyección y visibilidad adecuada para toda el aula
* Con conexión a PC o laptop</t>
  </si>
  <si>
    <t>40 Computadoras 
(Monitor, Cpu, Mouse, Teclado)</t>
  </si>
  <si>
    <t>* De escritorio o portátil
* Con características técnicas, que permitan la instalación y funcionamiento de softwares especializados para el desarrollo de las actividades pedagógicas.
* Compatible con el proyector
* Con conexión a internet
* Monitor de al menos 17", de alta resolución
* Compatible con sistema de audios</t>
  </si>
  <si>
    <t>Calculadora financiera (opcional)</t>
  </si>
  <si>
    <t>* Con aplicaciones para matemáticas financieras</t>
  </si>
  <si>
    <t>CPU Intel Core i7-Séptima generación (7ma)</t>
  </si>
  <si>
    <t>ABA English</t>
  </si>
  <si>
    <t xml:space="preserve">40 Ariculares </t>
  </si>
  <si>
    <t>Circumaurales Marca Sony(lo ideal sería de entre 20 Hz a 20 KHz)</t>
  </si>
  <si>
    <t>Eyespeak</t>
  </si>
  <si>
    <t>40 microfonos</t>
  </si>
  <si>
    <t>Shure SM58</t>
  </si>
  <si>
    <t>Complete English 
Websuite</t>
  </si>
  <si>
    <t>1 Cañon de Proyección</t>
  </si>
  <si>
    <t>Epson EH-TW9200</t>
  </si>
  <si>
    <t>English Learning 
software</t>
  </si>
  <si>
    <t xml:space="preserve">2 Pizarras electricas  </t>
  </si>
  <si>
    <t xml:space="preserve">Interactiva </t>
  </si>
  <si>
    <t>40 Mobiliarios</t>
  </si>
  <si>
    <t>Madera o Melamine de 18</t>
  </si>
  <si>
    <t>Ordenadores</t>
  </si>
  <si>
    <t>Taller de electrónica</t>
  </si>
  <si>
    <t>taller de electricidad</t>
  </si>
  <si>
    <t>Taller de Automatizacion y Control de Proceso</t>
  </si>
  <si>
    <t>Taller de Maquinas Herramientas y Soldadura</t>
  </si>
  <si>
    <t>Pizarra</t>
  </si>
  <si>
    <t>- de material acrílico o similar - Adecuada para las dimensiones del laboratorio - Tipo de pared, de preferencia</t>
  </si>
  <si>
    <t>Computadora de escritorio</t>
  </si>
  <si>
    <t>Mesas de trabajo</t>
  </si>
  <si>
    <t>Bancos individuales</t>
  </si>
  <si>
    <t>Fuente de alimentación AC/DC</t>
  </si>
  <si>
    <t>Regulable</t>
  </si>
  <si>
    <t>Pinza amperimétrica</t>
  </si>
  <si>
    <t>Fluke</t>
  </si>
  <si>
    <t>Osciloscopio Digital</t>
  </si>
  <si>
    <t>Tektronix 250GHz</t>
  </si>
  <si>
    <t>Multímetro digital</t>
  </si>
  <si>
    <t>Generador de Funciones</t>
  </si>
  <si>
    <t>Tektronix</t>
  </si>
  <si>
    <t>Cautil / Cautin</t>
  </si>
  <si>
    <t>40w</t>
  </si>
  <si>
    <t>Estacion de calor</t>
  </si>
  <si>
    <t>1000w</t>
  </si>
  <si>
    <t>Kit entrenador electronico digital</t>
  </si>
  <si>
    <t>Incluye, protoboard sin soldadura AD200, suministro de poder,  suministro de poder CD fijo,  generador de funciones, DVM de 4 rangos, voltímetro digital, potenciómetros, conectores, interruptores y otros.</t>
  </si>
  <si>
    <t>Kit entrenador electronico analogico</t>
  </si>
  <si>
    <t>Kit de componentes electronicos</t>
  </si>
  <si>
    <t>Resistencias, condensadores, rectificadores, transistores y CI's</t>
  </si>
  <si>
    <t>Kit entrenador de Electronica de Potencia</t>
  </si>
  <si>
    <t>Con tiristores (Triac, Diac, SCR, SCS, GTO) , motores paso a paso, motores bruslees, motores encoder, motores cc,  interruptores de estado solido y transformador trifasico de 6 terminales.</t>
  </si>
  <si>
    <t>Kit de entrenamiento de Microprocesadores</t>
  </si>
  <si>
    <t>Con grabador y protoboard</t>
  </si>
  <si>
    <t>Kit de entrenamiento de Microcontroladores</t>
  </si>
  <si>
    <t>Kit de Sensores Biomedicos</t>
  </si>
  <si>
    <t>Arduino</t>
  </si>
  <si>
    <t>Kit de Actuadores Biomedicos</t>
  </si>
  <si>
    <t>Banco de Domotica</t>
  </si>
  <si>
    <t>Impresora 3D</t>
  </si>
  <si>
    <t>300x300x400mm</t>
  </si>
  <si>
    <t>Voltimetro</t>
  </si>
  <si>
    <t>Megohmetro</t>
  </si>
  <si>
    <t>Telurometro</t>
  </si>
  <si>
    <t>Banco de ensayo para el arranque de motores</t>
  </si>
  <si>
    <t>Con vatimetro, amperimetro, voltimetro y variador de frecuencia</t>
  </si>
  <si>
    <t>Banco de ensayo para transformadores electricos</t>
  </si>
  <si>
    <t>Configurable y rectificable</t>
  </si>
  <si>
    <t>Analizador de redes</t>
  </si>
  <si>
    <t>Fluke, 3 fases</t>
  </si>
  <si>
    <t>Banco de ensayo para PLC</t>
  </si>
  <si>
    <t>Con valvula proporcional electrica, valvula proporcional neumatica, motores trifasicos asincronos de 6 terminales, interruptores, inductivos capacitivos, salidas y entradas analogicas y digital, paneles HMI a color 12", bus de campo, sensores con protocolo ProfiBUS y transmisores HART. (no chino) ,contactores , reles termicos , temporizadores , interruptores pulsadores stop,start,interruptor selector  manual- cero- automatico ,manual automatico , interruptor termomagnetico tripolar -bipolar - monopolar , lamparas de señalizacion rojo-verde-ambar ,amperimetro , voltimetro,cosfimetro,watimetro. Motores trifasicos y Motores monofasicos</t>
  </si>
  <si>
    <t>Con estabilizador</t>
  </si>
  <si>
    <t>Con voltimetro Fluke</t>
  </si>
  <si>
    <t>Bancos de entrenamiento Neumatico / Electroneumatico</t>
  </si>
  <si>
    <t>Festo</t>
  </si>
  <si>
    <t>Bancos de entrenamiento Hidraulico / Electrohidraulico</t>
  </si>
  <si>
    <t>Kit Neumatico / Electroneumatico</t>
  </si>
  <si>
    <t>Kit Hidraulico / Electrohidraulico</t>
  </si>
  <si>
    <t>Compresor</t>
  </si>
  <si>
    <t>150L, sin aceite</t>
  </si>
  <si>
    <t>Linea de aire comprimido</t>
  </si>
  <si>
    <t>Modulo de control automatico de nivel</t>
  </si>
  <si>
    <t>Modulo de control automatico de temperatura</t>
  </si>
  <si>
    <t>Modulo de control automatico de flujo</t>
  </si>
  <si>
    <t>Con valvulas proporcionales</t>
  </si>
  <si>
    <t>Modulo de control automatico de presion</t>
  </si>
  <si>
    <t>Modulo de entrenamiento de planta piloto con DCS</t>
  </si>
  <si>
    <t>Siemens</t>
  </si>
  <si>
    <t>Brazo Robotico</t>
  </si>
  <si>
    <t>4 grados de libertad</t>
  </si>
  <si>
    <t>Tester de Red</t>
  </si>
  <si>
    <t>Crimper RJ45</t>
  </si>
  <si>
    <t>HandHeld</t>
  </si>
  <si>
    <t>Modulo de comunicación inalambrica</t>
  </si>
  <si>
    <t>Kit de EPP's</t>
  </si>
  <si>
    <t>Casco, lentes, careta para soldar, careta de corte, lunas, respirador facial, filtros, botas dielectricas, mandil de cuero, guantes de cuero, y tapones auditivos.</t>
  </si>
  <si>
    <t>Torno</t>
  </si>
  <si>
    <t>Bancada 120mm, volteo 30mm</t>
  </si>
  <si>
    <t>Torno CNC</t>
  </si>
  <si>
    <t>Con CPU</t>
  </si>
  <si>
    <t>Centro de mecanizado CNC</t>
  </si>
  <si>
    <t>Equipo de soldadura</t>
  </si>
  <si>
    <t>Oxiacetileno</t>
  </si>
  <si>
    <t>Equipo de soldadura con material de aporte</t>
  </si>
  <si>
    <t>TIG</t>
  </si>
  <si>
    <t>Equipo de soldadura por arco electrico</t>
  </si>
  <si>
    <t>AC/DC</t>
  </si>
  <si>
    <t>Equipo de oxicorte</t>
  </si>
  <si>
    <t>Con maletin, antorcha, soplete, manguera, manometro y chispero</t>
  </si>
  <si>
    <t>Fresadora</t>
  </si>
  <si>
    <t>2000W</t>
  </si>
  <si>
    <t>Amoladora</t>
  </si>
  <si>
    <t>7", radial</t>
  </si>
  <si>
    <t>Taladro vertical</t>
  </si>
  <si>
    <t>Con brocas</t>
  </si>
  <si>
    <t>Soldadora por punto</t>
  </si>
  <si>
    <t>200 Amperios CC/CA</t>
  </si>
  <si>
    <t>Tronzadora</t>
  </si>
  <si>
    <t>Estandar 14"</t>
  </si>
  <si>
    <t>Mesa de trabajo</t>
  </si>
  <si>
    <t>Con tornillo de banco</t>
  </si>
  <si>
    <t>Kit de herramientas de banco</t>
  </si>
  <si>
    <t>Estandar, con maleta</t>
  </si>
  <si>
    <t>Esmeril de banco</t>
  </si>
  <si>
    <t>2HP</t>
  </si>
  <si>
    <t>Roladora manual</t>
  </si>
  <si>
    <t>Para trabajo en chapa</t>
  </si>
  <si>
    <t>Dobladora manual</t>
  </si>
  <si>
    <t>Cizalla manual</t>
  </si>
  <si>
    <t>Modulo para computador</t>
  </si>
  <si>
    <t>Armario</t>
  </si>
  <si>
    <t>Estantes</t>
  </si>
  <si>
    <t>Almacen</t>
  </si>
  <si>
    <t xml:space="preserve">taller de automatización y control de procesos industriales </t>
  </si>
  <si>
    <t xml:space="preserve">taller de maquinas herramientas y soldadura </t>
  </si>
  <si>
    <t xml:space="preserve">aula de computo </t>
  </si>
  <si>
    <t xml:space="preserve">laboratorio de idiomas </t>
  </si>
  <si>
    <t xml:space="preserve">taller de automatizacion y control de procesos </t>
  </si>
  <si>
    <t>Diseño asistido por computadora</t>
  </si>
  <si>
    <t xml:space="preserve">taller de electronica </t>
  </si>
  <si>
    <t xml:space="preserve">taller de electricidad </t>
  </si>
  <si>
    <t>Proyectos Mecatronico</t>
  </si>
  <si>
    <t xml:space="preserve">de acuerdo a los calculos, medidas y esquemas de lineas de Media y Baja Tension.  </t>
  </si>
  <si>
    <t xml:space="preserve"> conciderando la operación y estándares de seguridad y normativa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</si>
</sst>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1"/>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b/>
      <sz val="10"/>
      <name val="Calibri"/>
      <family val="2"/>
      <scheme val="minor"/>
    </font>
    <font>
      <b/>
      <sz val="11"/>
      <name val="Calibri"/>
      <family val="2"/>
      <scheme val="minor"/>
    </font>
    <font>
      <b/>
      <sz val="10"/>
      <color theme="0"/>
      <name val="Calibri"/>
      <family val="2"/>
      <scheme val="minor"/>
    </font>
    <font>
      <sz val="9"/>
      <name val="Calibri"/>
      <family val="2"/>
      <scheme val="minor"/>
    </font>
    <font>
      <sz val="11"/>
      <color theme="0"/>
      <name val="Calibri"/>
      <family val="2"/>
      <scheme val="minor"/>
    </font>
    <font>
      <sz val="10"/>
      <color theme="0"/>
      <name val="Calibri"/>
      <family val="2"/>
      <scheme val="minor"/>
    </font>
    <font>
      <sz val="10"/>
      <name val="Calibri"/>
      <family val="2"/>
      <scheme val="minor"/>
    </font>
    <font>
      <b/>
      <sz val="11"/>
      <color theme="0"/>
      <name val="Calibri"/>
      <family val="2"/>
      <scheme val="minor"/>
    </font>
    <font>
      <b/>
      <u/>
      <sz val="10"/>
      <color indexed="8"/>
      <name val="Arial"/>
      <family val="2"/>
    </font>
    <font>
      <b/>
      <sz val="12"/>
      <name val="Calibri"/>
      <family val="2"/>
      <scheme val="minor"/>
    </font>
    <font>
      <b/>
      <sz val="14"/>
      <color theme="0"/>
      <name val="Calibri"/>
      <family val="2"/>
      <scheme val="minor"/>
    </font>
    <font>
      <b/>
      <sz val="16"/>
      <color theme="0"/>
      <name val="Calibri"/>
      <family val="2"/>
      <scheme val="minor"/>
    </font>
    <font>
      <b/>
      <sz val="12"/>
      <color theme="0"/>
      <name val="Calibri"/>
      <family val="2"/>
      <scheme val="minor"/>
    </font>
    <font>
      <sz val="8"/>
      <color theme="0"/>
      <name val="Calibri"/>
      <family val="2"/>
      <scheme val="minor"/>
    </font>
    <font>
      <b/>
      <sz val="8"/>
      <color theme="0"/>
      <name val="Calibri"/>
      <family val="2"/>
      <scheme val="minor"/>
    </font>
    <font>
      <sz val="12"/>
      <color theme="0"/>
      <name val="Calibri"/>
      <family val="2"/>
      <scheme val="minor"/>
    </font>
    <font>
      <b/>
      <sz val="14"/>
      <color theme="1"/>
      <name val="Calibri"/>
      <family val="2"/>
      <scheme val="minor"/>
    </font>
    <font>
      <b/>
      <sz val="14"/>
      <name val="Calibri"/>
      <family val="2"/>
      <scheme val="minor"/>
    </font>
    <font>
      <sz val="18"/>
      <color theme="1"/>
      <name val="Calibri"/>
      <family val="2"/>
      <scheme val="minor"/>
    </font>
    <font>
      <b/>
      <sz val="18"/>
      <color theme="1"/>
      <name val="Calibri"/>
      <family val="2"/>
      <scheme val="minor"/>
    </font>
    <font>
      <b/>
      <sz val="9"/>
      <color indexed="81"/>
      <name val="Tahoma"/>
      <family val="2"/>
    </font>
    <font>
      <sz val="10"/>
      <color rgb="FFBDDEFF"/>
      <name val="Calibri"/>
      <family val="2"/>
      <scheme val="minor"/>
    </font>
    <font>
      <i/>
      <sz val="9"/>
      <color theme="1"/>
      <name val="Calibri"/>
      <family val="2"/>
      <scheme val="minor"/>
    </font>
    <font>
      <b/>
      <i/>
      <sz val="9"/>
      <color theme="1"/>
      <name val="Calibri"/>
      <family val="2"/>
      <scheme val="minor"/>
    </font>
    <font>
      <sz val="9"/>
      <name val="Calibri"/>
      <family val="2"/>
    </font>
    <font>
      <sz val="9"/>
      <color rgb="FF333333"/>
      <name val="Calibri"/>
      <family val="2"/>
      <scheme val="minor"/>
    </font>
    <font>
      <sz val="8"/>
      <color rgb="FF000000"/>
      <name val="Calibri"/>
      <family val="2"/>
    </font>
    <font>
      <sz val="9"/>
      <color rgb="FF000000"/>
      <name val="Calibri"/>
      <family val="2"/>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mediumGray"/>
    </fill>
    <fill>
      <patternFill patternType="solid">
        <fgColor rgb="FFCCECFF"/>
        <bgColor indexed="64"/>
      </patternFill>
    </fill>
    <fill>
      <patternFill patternType="solid">
        <fgColor theme="0" tint="-0.34998626667073579"/>
        <bgColor indexed="64"/>
      </patternFill>
    </fill>
    <fill>
      <patternFill patternType="solid">
        <fgColor theme="4"/>
      </patternFill>
    </fill>
    <fill>
      <patternFill patternType="solid">
        <fgColor theme="5" tint="0.59999389629810485"/>
        <bgColor indexed="65"/>
      </patternFill>
    </fill>
    <fill>
      <patternFill patternType="solid">
        <fgColor theme="9"/>
      </patternFill>
    </fill>
    <fill>
      <patternFill patternType="solid">
        <fgColor rgb="FF7030A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2060"/>
        <bgColor indexed="64"/>
      </patternFill>
    </fill>
    <fill>
      <patternFill patternType="solid">
        <fgColor rgb="FFA40000"/>
        <bgColor indexed="64"/>
      </patternFill>
    </fill>
    <fill>
      <patternFill patternType="solid">
        <fgColor rgb="FF993366"/>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159B72"/>
        <bgColor indexed="64"/>
      </patternFill>
    </fill>
    <fill>
      <patternFill patternType="solid">
        <fgColor rgb="FF2E4482"/>
        <bgColor indexed="64"/>
      </patternFill>
    </fill>
    <fill>
      <patternFill patternType="solid">
        <fgColor rgb="FFBDDEFF"/>
        <bgColor indexed="64"/>
      </patternFill>
    </fill>
    <fill>
      <patternFill patternType="solid">
        <fgColor theme="8" tint="0.59999389629810485"/>
        <bgColor indexed="64"/>
      </patternFill>
    </fill>
  </fills>
  <borders count="44">
    <border>
      <left/>
      <right/>
      <top/>
      <bottom/>
      <diagonal/>
    </border>
    <border>
      <left style="medium">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theme="0" tint="-0.34998626667073579"/>
      </left>
      <right style="thin">
        <color theme="0" tint="-0.34998626667073579"/>
      </right>
      <top/>
      <bottom style="thin">
        <color theme="0" tint="-0.34998626667073579"/>
      </bottom>
      <diagonal/>
    </border>
    <border>
      <left/>
      <right/>
      <top/>
      <bottom style="hair">
        <color auto="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rgb="FF00B050"/>
      </left>
      <right style="thin">
        <color rgb="FF00B050"/>
      </right>
      <top style="thin">
        <color rgb="FF00B050"/>
      </top>
      <bottom style="thin">
        <color rgb="FF00B050"/>
      </bottom>
      <diagonal/>
    </border>
    <border>
      <left style="thin">
        <color theme="0" tint="-0.499984740745262"/>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4" fillId="7" borderId="0" applyNumberFormat="0" applyBorder="0" applyAlignment="0" applyProtection="0"/>
    <xf numFmtId="0" fontId="4" fillId="8" borderId="0" applyNumberFormat="0" applyBorder="0" applyAlignment="0" applyProtection="0"/>
    <xf numFmtId="0" fontId="14" fillId="9" borderId="0" applyNumberFormat="0" applyBorder="0" applyAlignment="0" applyProtection="0"/>
  </cellStyleXfs>
  <cellXfs count="382">
    <xf numFmtId="0" fontId="0" fillId="0" borderId="0" xfId="0"/>
    <xf numFmtId="0" fontId="3" fillId="0" borderId="0" xfId="0" applyFont="1" applyProtection="1">
      <protection locked="0"/>
    </xf>
    <xf numFmtId="0" fontId="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5" fillId="0" borderId="15" xfId="0" applyFont="1" applyBorder="1" applyAlignment="1" applyProtection="1">
      <alignment horizontal="center" vertical="center" wrapText="1"/>
      <protection hidden="1"/>
    </xf>
    <xf numFmtId="49" fontId="5" fillId="0" borderId="15" xfId="0" applyNumberFormat="1" applyFont="1" applyBorder="1" applyAlignment="1" applyProtection="1">
      <alignment horizontal="center" vertical="center" wrapText="1"/>
      <protection hidden="1"/>
    </xf>
    <xf numFmtId="0" fontId="2" fillId="0" borderId="0" xfId="0" applyFont="1" applyAlignment="1" applyProtection="1">
      <alignment wrapText="1"/>
      <protection hidden="1"/>
    </xf>
    <xf numFmtId="0" fontId="1" fillId="0" borderId="0" xfId="0" applyFont="1" applyAlignment="1" applyProtection="1">
      <alignment wrapText="1"/>
      <protection hidden="1"/>
    </xf>
    <xf numFmtId="0" fontId="1" fillId="0" borderId="0" xfId="0" applyFont="1" applyProtection="1">
      <protection hidden="1"/>
    </xf>
    <xf numFmtId="0" fontId="12" fillId="0" borderId="0" xfId="0" applyFont="1" applyAlignment="1" applyProtection="1">
      <alignment vertical="center" wrapText="1"/>
      <protection hidden="1"/>
    </xf>
    <xf numFmtId="0" fontId="7" fillId="0" borderId="11" xfId="0" applyFont="1" applyBorder="1" applyAlignment="1" applyProtection="1">
      <alignment horizontal="center" vertical="top" wrapText="1"/>
      <protection hidden="1"/>
    </xf>
    <xf numFmtId="0" fontId="9" fillId="0" borderId="11" xfId="0" applyFont="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9" fillId="0" borderId="23" xfId="0" applyFont="1" applyBorder="1" applyAlignment="1" applyProtection="1">
      <alignment horizontal="center" vertical="top" wrapText="1"/>
      <protection hidden="1"/>
    </xf>
    <xf numFmtId="0" fontId="7" fillId="0" borderId="18" xfId="0" applyFont="1" applyBorder="1" applyAlignment="1" applyProtection="1">
      <alignment horizontal="center" vertical="top" wrapText="1"/>
      <protection hidden="1"/>
    </xf>
    <xf numFmtId="0" fontId="9" fillId="0" borderId="18" xfId="0" applyFont="1" applyBorder="1" applyAlignment="1" applyProtection="1">
      <alignment horizontal="center" vertical="top" wrapText="1"/>
      <protection hidden="1"/>
    </xf>
    <xf numFmtId="0" fontId="13" fillId="0" borderId="11"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7" fillId="2" borderId="0" xfId="0" applyFont="1" applyFill="1" applyAlignment="1" applyProtection="1">
      <alignment vertical="center" wrapText="1"/>
      <protection hidden="1"/>
    </xf>
    <xf numFmtId="0" fontId="5" fillId="2" borderId="0" xfId="0" applyFont="1" applyFill="1" applyProtection="1">
      <protection hidden="1"/>
    </xf>
    <xf numFmtId="0" fontId="7" fillId="2" borderId="14" xfId="0" applyFont="1" applyFill="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0" fontId="7" fillId="0" borderId="0" xfId="0" applyFont="1" applyAlignment="1" applyProtection="1">
      <alignment horizontal="right" vertical="center"/>
      <protection hidden="1"/>
    </xf>
    <xf numFmtId="49" fontId="5" fillId="0" borderId="14" xfId="0" applyNumberFormat="1" applyFont="1" applyBorder="1" applyAlignment="1" applyProtection="1">
      <alignment horizontal="center" vertical="center" wrapText="1"/>
      <protection hidden="1"/>
    </xf>
    <xf numFmtId="0" fontId="5" fillId="0" borderId="0" xfId="0" applyFont="1" applyProtection="1">
      <protection hidden="1"/>
    </xf>
    <xf numFmtId="0" fontId="7" fillId="2" borderId="0" xfId="0" applyFont="1" applyFill="1" applyAlignment="1" applyProtection="1">
      <alignment horizontal="left" vertical="center"/>
      <protection hidden="1"/>
    </xf>
    <xf numFmtId="0" fontId="7" fillId="0" borderId="0" xfId="0" applyFont="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0" xfId="0" applyFont="1" applyAlignment="1" applyProtection="1">
      <alignment vertical="center" wrapText="1"/>
      <protection hidden="1"/>
    </xf>
    <xf numFmtId="0" fontId="10" fillId="0" borderId="0" xfId="0" applyFont="1" applyProtection="1">
      <protection hidden="1"/>
    </xf>
    <xf numFmtId="0" fontId="2" fillId="2" borderId="0" xfId="0" applyFont="1" applyFill="1" applyAlignment="1" applyProtection="1">
      <alignment horizontal="center" wrapText="1"/>
      <protection hidden="1"/>
    </xf>
    <xf numFmtId="0" fontId="6" fillId="2" borderId="0" xfId="0" applyFont="1" applyFill="1" applyAlignment="1" applyProtection="1">
      <alignment horizontal="center" wrapText="1"/>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wrapText="1"/>
      <protection hidden="1"/>
    </xf>
    <xf numFmtId="0" fontId="2" fillId="2" borderId="0" xfId="0" applyFont="1" applyFill="1" applyAlignment="1" applyProtection="1">
      <alignment horizont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2" fillId="2" borderId="0" xfId="0" applyFont="1" applyFill="1" applyAlignment="1" applyProtection="1">
      <alignment wrapText="1"/>
      <protection hidden="1"/>
    </xf>
    <xf numFmtId="0" fontId="2" fillId="2" borderId="0" xfId="0" applyFont="1" applyFill="1" applyProtection="1">
      <protection hidden="1"/>
    </xf>
    <xf numFmtId="0" fontId="1" fillId="2" borderId="0" xfId="0" applyFont="1" applyFill="1" applyAlignment="1" applyProtection="1">
      <alignment horizontal="center" vertical="center" wrapText="1"/>
      <protection hidden="1"/>
    </xf>
    <xf numFmtId="0" fontId="1" fillId="0" borderId="0" xfId="0" applyFont="1" applyAlignment="1" applyProtection="1">
      <alignment horizontal="center"/>
      <protection hidden="1"/>
    </xf>
    <xf numFmtId="0" fontId="1" fillId="0" borderId="24" xfId="0" applyFont="1" applyBorder="1" applyAlignment="1" applyProtection="1">
      <alignment horizontal="center" vertical="center"/>
      <protection hidden="1"/>
    </xf>
    <xf numFmtId="0" fontId="2" fillId="0" borderId="0" xfId="0" applyFont="1" applyAlignment="1" applyProtection="1">
      <alignment horizontal="center"/>
      <protection locked="0"/>
    </xf>
    <xf numFmtId="0" fontId="1" fillId="0" borderId="0" xfId="0" applyFont="1" applyAlignment="1" applyProtection="1">
      <alignment wrapText="1"/>
      <protection locked="0"/>
    </xf>
    <xf numFmtId="0" fontId="2" fillId="0" borderId="0" xfId="0" applyFont="1" applyAlignment="1" applyProtection="1">
      <alignment horizontal="left"/>
      <protection locked="0"/>
    </xf>
    <xf numFmtId="0" fontId="1" fillId="0" borderId="0" xfId="0" applyFont="1" applyAlignment="1" applyProtection="1">
      <alignment horizontal="left" wrapText="1"/>
      <protection locked="0"/>
    </xf>
    <xf numFmtId="0" fontId="15" fillId="0" borderId="0" xfId="0" applyFont="1" applyProtection="1">
      <protection locked="0"/>
    </xf>
    <xf numFmtId="0" fontId="1" fillId="0" borderId="0" xfId="0" applyFont="1" applyAlignment="1" applyProtection="1">
      <alignment horizontal="center" wrapText="1"/>
      <protection locked="0"/>
    </xf>
    <xf numFmtId="0" fontId="15" fillId="0" borderId="0" xfId="0" applyFont="1" applyAlignment="1" applyProtection="1">
      <alignment vertical="center" wrapText="1"/>
      <protection locked="0"/>
    </xf>
    <xf numFmtId="0" fontId="12" fillId="0" borderId="0" xfId="0" applyFont="1" applyAlignment="1" applyProtection="1">
      <alignment horizontal="center" wrapText="1"/>
      <protection locked="0"/>
    </xf>
    <xf numFmtId="0" fontId="1" fillId="0" borderId="0" xfId="0" applyFont="1" applyAlignment="1" applyProtection="1">
      <alignment vertical="center" wrapText="1"/>
      <protection locked="0"/>
    </xf>
    <xf numFmtId="0" fontId="1" fillId="10" borderId="0" xfId="0" applyFont="1" applyFill="1" applyProtection="1">
      <protection locked="0"/>
    </xf>
    <xf numFmtId="0" fontId="10" fillId="0" borderId="0" xfId="0" applyFont="1" applyProtection="1">
      <protection locked="0"/>
    </xf>
    <xf numFmtId="0" fontId="1"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1" fillId="0" borderId="0" xfId="0" applyFont="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5" fillId="2" borderId="0" xfId="0" applyFont="1" applyFill="1" applyAlignment="1" applyProtection="1">
      <alignment horizontal="left"/>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5" fillId="0" borderId="10"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7" fillId="2" borderId="0" xfId="0" applyFont="1" applyFill="1" applyAlignment="1" applyProtection="1">
      <alignment horizontal="left" wrapText="1"/>
      <protection hidden="1"/>
    </xf>
    <xf numFmtId="0" fontId="6" fillId="0" borderId="0" xfId="0" applyFont="1" applyAlignment="1" applyProtection="1">
      <alignment horizontal="center"/>
      <protection hidden="1"/>
    </xf>
    <xf numFmtId="0" fontId="6" fillId="2" borderId="0" xfId="0" applyFont="1" applyFill="1" applyAlignment="1" applyProtection="1">
      <alignment horizontal="center"/>
      <protection hidden="1"/>
    </xf>
    <xf numFmtId="0" fontId="3" fillId="2" borderId="0" xfId="0" applyFont="1" applyFill="1" applyProtection="1">
      <protection hidden="1"/>
    </xf>
    <xf numFmtId="0" fontId="7" fillId="0" borderId="0" xfId="0" applyFont="1" applyAlignment="1" applyProtection="1">
      <alignment wrapText="1"/>
      <protection hidden="1"/>
    </xf>
    <xf numFmtId="0" fontId="7" fillId="2"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wrapText="1"/>
      <protection hidden="1"/>
    </xf>
    <xf numFmtId="0" fontId="1" fillId="11" borderId="0" xfId="0" applyFont="1" applyFill="1" applyAlignment="1" applyProtection="1">
      <alignment horizontal="center" wrapText="1"/>
      <protection locked="0"/>
    </xf>
    <xf numFmtId="0" fontId="5" fillId="0" borderId="4"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2" borderId="15"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17" fillId="14" borderId="0" xfId="0" applyFont="1" applyFill="1" applyProtection="1">
      <protection hidden="1"/>
    </xf>
    <xf numFmtId="0" fontId="23" fillId="0" borderId="0" xfId="0" applyFont="1" applyProtection="1">
      <protection locked="0"/>
    </xf>
    <xf numFmtId="0" fontId="14" fillId="0" borderId="0" xfId="0" applyFont="1" applyProtection="1">
      <protection locked="0"/>
    </xf>
    <xf numFmtId="0" fontId="14" fillId="0" borderId="0" xfId="0" applyFont="1" applyProtection="1">
      <protection hidden="1"/>
    </xf>
    <xf numFmtId="0" fontId="1" fillId="0" borderId="0" xfId="0" applyFont="1" applyAlignment="1" applyProtection="1">
      <alignment vertical="center"/>
      <protection locked="0"/>
    </xf>
    <xf numFmtId="0" fontId="1" fillId="0" borderId="24" xfId="0" applyFont="1" applyBorder="1" applyAlignment="1" applyProtection="1">
      <alignment horizontal="center" vertical="center" wrapText="1"/>
      <protection hidden="1"/>
    </xf>
    <xf numFmtId="0" fontId="1" fillId="4" borderId="24" xfId="0" applyFont="1" applyFill="1" applyBorder="1" applyAlignment="1" applyProtection="1">
      <alignment horizontal="center" vertical="center" wrapText="1"/>
      <protection hidden="1"/>
    </xf>
    <xf numFmtId="0" fontId="2" fillId="6" borderId="24" xfId="0" applyFont="1" applyFill="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19" fillId="0" borderId="0" xfId="0" applyFont="1" applyAlignment="1" applyProtection="1">
      <alignment horizontal="center" vertical="top" wrapText="1"/>
      <protection hidden="1"/>
    </xf>
    <xf numFmtId="0" fontId="13" fillId="0" borderId="18" xfId="0" applyFont="1" applyBorder="1" applyAlignment="1" applyProtection="1">
      <alignment vertical="center" wrapText="1"/>
      <protection hidden="1"/>
    </xf>
    <xf numFmtId="0" fontId="9" fillId="0" borderId="18" xfId="0" applyFont="1" applyBorder="1" applyAlignment="1" applyProtection="1">
      <alignment vertical="center" wrapText="1"/>
      <protection hidden="1"/>
    </xf>
    <xf numFmtId="0" fontId="0" fillId="0" borderId="0" xfId="0" applyAlignment="1" applyProtection="1">
      <alignment vertical="top"/>
      <protection locked="0"/>
    </xf>
    <xf numFmtId="0" fontId="15" fillId="0" borderId="0" xfId="0" applyFont="1" applyProtection="1">
      <protection hidden="1"/>
    </xf>
    <xf numFmtId="0" fontId="15" fillId="0" borderId="0" xfId="0" applyFont="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3" fillId="2" borderId="0" xfId="0" applyFont="1" applyFill="1" applyAlignment="1" applyProtection="1">
      <alignment vertical="center"/>
      <protection locked="0"/>
    </xf>
    <xf numFmtId="0" fontId="7" fillId="2" borderId="0" xfId="0" applyFont="1" applyFill="1" applyAlignment="1" applyProtection="1">
      <alignment vertical="center" wrapText="1"/>
      <protection locked="0"/>
    </xf>
    <xf numFmtId="0" fontId="5" fillId="2" borderId="0" xfId="0" applyFont="1" applyFill="1" applyProtection="1">
      <protection locked="0"/>
    </xf>
    <xf numFmtId="0" fontId="0" fillId="0" borderId="0" xfId="0" pivotButton="1"/>
    <xf numFmtId="0" fontId="0" fillId="0" borderId="0" xfId="0" applyAlignment="1">
      <alignment horizontal="left"/>
    </xf>
    <xf numFmtId="0" fontId="2" fillId="0" borderId="0" xfId="0" applyFont="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2" borderId="33" xfId="0" applyFont="1" applyFill="1" applyBorder="1" applyAlignment="1" applyProtection="1">
      <alignment horizontal="center" vertical="center"/>
      <protection hidden="1"/>
    </xf>
    <xf numFmtId="0" fontId="1" fillId="0" borderId="0" xfId="0" applyFont="1" applyAlignment="1" applyProtection="1">
      <alignment horizontal="left" vertical="top" wrapText="1"/>
      <protection locked="0"/>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wrapText="1"/>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16" fillId="0" borderId="10" xfId="0" applyFont="1" applyBorder="1" applyAlignment="1" applyProtection="1">
      <alignment vertical="center"/>
      <protection locked="0"/>
    </xf>
    <xf numFmtId="0" fontId="16" fillId="0" borderId="10" xfId="0" applyFont="1" applyBorder="1" applyAlignment="1" applyProtection="1">
      <alignment horizontal="left" vertical="center"/>
      <protection locked="0"/>
    </xf>
    <xf numFmtId="0" fontId="1" fillId="13" borderId="11" xfId="0" applyFont="1" applyFill="1" applyBorder="1" applyProtection="1">
      <protection hidden="1"/>
    </xf>
    <xf numFmtId="0" fontId="1" fillId="0" borderId="10" xfId="0" applyFont="1" applyBorder="1" applyAlignment="1" applyProtection="1">
      <alignment horizontal="left" vertical="top"/>
      <protection hidden="1"/>
    </xf>
    <xf numFmtId="0" fontId="1" fillId="0" borderId="23" xfId="0" applyFont="1" applyBorder="1" applyAlignment="1" applyProtection="1">
      <alignment horizontal="left" vertical="center"/>
      <protection locked="0"/>
    </xf>
    <xf numFmtId="0" fontId="16" fillId="0" borderId="8"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9" xfId="0" applyFont="1" applyBorder="1" applyAlignment="1" applyProtection="1">
      <alignment vertical="center"/>
      <protection locked="0"/>
    </xf>
    <xf numFmtId="0" fontId="1" fillId="0" borderId="11" xfId="0" applyFont="1" applyBorder="1" applyProtection="1">
      <protection hidden="1"/>
    </xf>
    <xf numFmtId="0" fontId="1" fillId="12" borderId="11" xfId="0" applyFont="1" applyFill="1" applyBorder="1" applyProtection="1">
      <protection hidden="1"/>
    </xf>
    <xf numFmtId="0" fontId="1" fillId="0" borderId="11"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 fillId="0" borderId="10" xfId="0" applyFont="1" applyBorder="1" applyProtection="1">
      <protection hidden="1"/>
    </xf>
    <xf numFmtId="0" fontId="1" fillId="10" borderId="0" xfId="0" applyFont="1" applyFill="1" applyAlignment="1" applyProtection="1">
      <alignment horizontal="left"/>
      <protection locked="0"/>
    </xf>
    <xf numFmtId="0" fontId="1" fillId="10" borderId="0" xfId="0" applyFont="1" applyFill="1" applyProtection="1">
      <protection hidden="1"/>
    </xf>
    <xf numFmtId="0" fontId="12" fillId="16" borderId="24" xfId="0" applyFont="1" applyFill="1" applyBorder="1" applyAlignment="1" applyProtection="1">
      <alignment horizontal="center" vertical="center" wrapText="1"/>
      <protection hidden="1"/>
    </xf>
    <xf numFmtId="0" fontId="15" fillId="16" borderId="24" xfId="0" applyFont="1" applyFill="1" applyBorder="1" applyAlignment="1" applyProtection="1">
      <alignment horizontal="center" vertical="center" wrapText="1"/>
      <protection hidden="1"/>
    </xf>
    <xf numFmtId="0" fontId="15" fillId="14" borderId="34" xfId="0" applyFont="1" applyFill="1" applyBorder="1" applyAlignment="1" applyProtection="1">
      <alignment vertical="center"/>
      <protection hidden="1"/>
    </xf>
    <xf numFmtId="49" fontId="5" fillId="2" borderId="15" xfId="0" applyNumberFormat="1" applyFont="1" applyFill="1" applyBorder="1" applyAlignment="1" applyProtection="1">
      <alignment horizontal="center" vertical="center" wrapText="1"/>
      <protection locked="0"/>
    </xf>
    <xf numFmtId="0" fontId="5" fillId="2" borderId="0" xfId="0" applyFont="1" applyFill="1" applyAlignment="1" applyProtection="1">
      <alignment vertical="center"/>
      <protection locked="0"/>
    </xf>
    <xf numFmtId="0" fontId="7"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wrapText="1"/>
      <protection locked="0"/>
    </xf>
    <xf numFmtId="0" fontId="15" fillId="0" borderId="0" xfId="0" applyFont="1" applyAlignment="1" applyProtection="1">
      <alignment vertical="top" wrapText="1"/>
      <protection locked="0"/>
    </xf>
    <xf numFmtId="49" fontId="5" fillId="2" borderId="15"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hidden="1"/>
    </xf>
    <xf numFmtId="0" fontId="15" fillId="0" borderId="0" xfId="0" applyFont="1" applyAlignment="1" applyProtection="1">
      <alignment vertical="top"/>
      <protection locked="0"/>
    </xf>
    <xf numFmtId="0" fontId="15" fillId="0" borderId="0" xfId="0" applyFont="1" applyAlignment="1" applyProtection="1">
      <alignment horizontal="left" vertical="top"/>
      <protection locked="0"/>
    </xf>
    <xf numFmtId="0" fontId="12" fillId="0" borderId="0" xfId="0" applyFont="1" applyAlignment="1" applyProtection="1">
      <alignment horizontal="center" vertical="top"/>
      <protection locked="0"/>
    </xf>
    <xf numFmtId="0" fontId="15"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7" fillId="2" borderId="0" xfId="0" applyFont="1" applyFill="1" applyAlignment="1" applyProtection="1">
      <alignment horizontal="right" vertical="center"/>
      <protection hidden="1"/>
    </xf>
    <xf numFmtId="0" fontId="7" fillId="2" borderId="14"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2" fillId="2" borderId="0" xfId="0" applyFont="1" applyFill="1" applyAlignment="1" applyProtection="1">
      <alignment vertical="center" wrapText="1"/>
      <protection hidden="1"/>
    </xf>
    <xf numFmtId="10" fontId="2" fillId="2" borderId="0" xfId="0" applyNumberFormat="1" applyFont="1" applyFill="1" applyAlignment="1" applyProtection="1">
      <alignment horizontal="center" vertical="center" wrapText="1"/>
      <protection hidden="1"/>
    </xf>
    <xf numFmtId="0" fontId="12" fillId="17" borderId="24" xfId="0" applyFont="1" applyFill="1" applyBorder="1" applyAlignment="1" applyProtection="1">
      <alignment horizontal="center" vertical="center" wrapText="1"/>
      <protection hidden="1"/>
    </xf>
    <xf numFmtId="0" fontId="15" fillId="17" borderId="24" xfId="0" applyFont="1" applyFill="1" applyBorder="1" applyAlignment="1" applyProtection="1">
      <alignment horizontal="center" vertical="center" wrapText="1"/>
      <protection hidden="1"/>
    </xf>
    <xf numFmtId="0" fontId="23" fillId="17" borderId="24" xfId="0" applyFont="1" applyFill="1" applyBorder="1" applyAlignment="1" applyProtection="1">
      <alignment horizontal="center" vertical="center" wrapText="1"/>
      <protection hidden="1"/>
    </xf>
    <xf numFmtId="0" fontId="7" fillId="2" borderId="35"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left" wrapText="1"/>
      <protection hidden="1"/>
    </xf>
    <xf numFmtId="0" fontId="2" fillId="0" borderId="0" xfId="0" applyFont="1" applyProtection="1">
      <protection hidden="1"/>
    </xf>
    <xf numFmtId="0" fontId="1" fillId="0" borderId="0" xfId="0" applyFont="1" applyAlignment="1" applyProtection="1">
      <alignment horizontal="center" vertical="center" wrapText="1"/>
      <protection locked="0"/>
    </xf>
    <xf numFmtId="0" fontId="15" fillId="18" borderId="0" xfId="0" applyFont="1" applyFill="1" applyAlignment="1" applyProtection="1">
      <alignment horizontal="center" vertical="center" wrapText="1"/>
      <protection hidden="1"/>
    </xf>
    <xf numFmtId="0" fontId="15" fillId="14" borderId="0" xfId="0" applyFont="1" applyFill="1" applyAlignment="1" applyProtection="1">
      <alignment horizontal="center" vertical="center" wrapText="1"/>
      <protection locked="0"/>
    </xf>
    <xf numFmtId="0" fontId="8" fillId="17" borderId="24" xfId="0" applyFont="1" applyFill="1" applyBorder="1" applyAlignment="1" applyProtection="1">
      <alignment horizontal="center" vertical="center" wrapText="1"/>
      <protection hidden="1"/>
    </xf>
    <xf numFmtId="0" fontId="17" fillId="17" borderId="10" xfId="0" applyFont="1" applyFill="1" applyBorder="1" applyAlignment="1" applyProtection="1">
      <alignment horizontal="left" vertical="center" wrapText="1"/>
      <protection hidden="1"/>
    </xf>
    <xf numFmtId="0" fontId="8" fillId="17" borderId="10" xfId="0" applyFont="1" applyFill="1" applyBorder="1" applyAlignment="1" applyProtection="1">
      <alignment horizontal="center" vertical="center" wrapText="1"/>
      <protection hidden="1"/>
    </xf>
    <xf numFmtId="0" fontId="1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center" wrapText="1"/>
      <protection hidden="1"/>
    </xf>
    <xf numFmtId="0" fontId="8" fillId="17" borderId="10" xfId="0" applyFont="1" applyFill="1" applyBorder="1" applyAlignment="1" applyProtection="1">
      <alignment horizontal="center" vertical="center" wrapText="1"/>
      <protection locked="0"/>
    </xf>
    <xf numFmtId="0" fontId="8" fillId="17" borderId="11" xfId="0" applyFont="1" applyFill="1" applyBorder="1" applyAlignment="1" applyProtection="1">
      <alignment horizontal="center" vertical="center" wrapText="1"/>
      <protection hidden="1"/>
    </xf>
    <xf numFmtId="0" fontId="8" fillId="17" borderId="10" xfId="0" applyFont="1" applyFill="1" applyBorder="1" applyAlignment="1" applyProtection="1">
      <alignment vertical="center"/>
      <protection locked="0"/>
    </xf>
    <xf numFmtId="0" fontId="1"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5" fillId="0" borderId="4" xfId="0" applyFont="1" applyBorder="1" applyAlignment="1" applyProtection="1">
      <alignment horizontal="justify" vertical="top" wrapText="1"/>
      <protection locked="0"/>
    </xf>
    <xf numFmtId="0" fontId="13" fillId="0" borderId="10" xfId="0" applyFont="1" applyBorder="1" applyAlignment="1" applyProtection="1">
      <alignment horizontal="justify" vertical="top" wrapText="1"/>
      <protection hidden="1"/>
    </xf>
    <xf numFmtId="0" fontId="13" fillId="0" borderId="10" xfId="0" applyFont="1" applyBorder="1" applyAlignment="1" applyProtection="1">
      <alignment horizontal="justify" vertical="top" wrapText="1"/>
      <protection locked="0"/>
    </xf>
    <xf numFmtId="0" fontId="13" fillId="0" borderId="18" xfId="0" applyFont="1" applyBorder="1" applyAlignment="1" applyProtection="1">
      <alignment horizontal="justify" vertical="top" wrapText="1"/>
      <protection hidden="1"/>
    </xf>
    <xf numFmtId="0" fontId="13" fillId="0" borderId="18" xfId="0" applyFont="1" applyBorder="1" applyAlignment="1" applyProtection="1">
      <alignment horizontal="justify" vertical="top" wrapText="1"/>
      <protection locked="0"/>
    </xf>
    <xf numFmtId="0" fontId="13" fillId="0" borderId="11" xfId="0" applyFont="1" applyBorder="1" applyAlignment="1" applyProtection="1">
      <alignment horizontal="justify" vertical="top" wrapText="1"/>
      <protection locked="0"/>
    </xf>
    <xf numFmtId="0" fontId="2" fillId="3" borderId="24" xfId="0" applyFont="1" applyFill="1" applyBorder="1" applyAlignment="1" applyProtection="1">
      <alignment horizontal="center" vertical="center" wrapText="1"/>
      <protection hidden="1"/>
    </xf>
    <xf numFmtId="0" fontId="2" fillId="29" borderId="29" xfId="0" applyFont="1" applyFill="1" applyBorder="1" applyAlignment="1" applyProtection="1">
      <alignment horizontal="center" vertical="center" wrapText="1"/>
      <protection hidden="1"/>
    </xf>
    <xf numFmtId="0" fontId="1" fillId="29" borderId="24" xfId="0" applyFont="1" applyFill="1" applyBorder="1" applyAlignment="1" applyProtection="1">
      <alignment horizontal="center" vertical="center"/>
      <protection hidden="1"/>
    </xf>
    <xf numFmtId="0" fontId="2" fillId="29" borderId="24" xfId="0" applyFont="1" applyFill="1" applyBorder="1" applyAlignment="1" applyProtection="1">
      <alignment horizontal="center" vertical="center"/>
      <protection hidden="1"/>
    </xf>
    <xf numFmtId="0" fontId="31" fillId="29" borderId="30" xfId="0" applyFont="1" applyFill="1" applyBorder="1" applyAlignment="1" applyProtection="1">
      <alignment horizontal="center" vertical="center"/>
      <protection hidden="1"/>
    </xf>
    <xf numFmtId="0" fontId="11" fillId="29" borderId="29" xfId="0" applyFont="1" applyFill="1" applyBorder="1" applyAlignment="1" applyProtection="1">
      <alignment vertical="center" wrapText="1"/>
      <protection locked="0"/>
    </xf>
    <xf numFmtId="0" fontId="11" fillId="29" borderId="30" xfId="0" applyFont="1" applyFill="1" applyBorder="1" applyAlignment="1" applyProtection="1">
      <alignment horizontal="center" vertical="center" wrapText="1"/>
      <protection locked="0"/>
    </xf>
    <xf numFmtId="0" fontId="1" fillId="30" borderId="33"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wrapText="1"/>
      <protection locked="0"/>
    </xf>
    <xf numFmtId="0" fontId="7" fillId="2" borderId="0" xfId="0" applyFont="1" applyFill="1" applyAlignment="1" applyProtection="1">
      <alignment horizontal="right" vertical="center" wrapText="1"/>
      <protection hidden="1"/>
    </xf>
    <xf numFmtId="0" fontId="12" fillId="14" borderId="10" xfId="0" applyFont="1" applyFill="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0" xfId="0" applyFont="1" applyBorder="1" applyAlignment="1" applyProtection="1">
      <alignment horizontal="left" vertical="center" wrapText="1"/>
      <protection locked="0"/>
    </xf>
    <xf numFmtId="0" fontId="16" fillId="0" borderId="0" xfId="0" applyFont="1" applyAlignment="1" applyProtection="1">
      <alignment vertical="center" wrapText="1"/>
      <protection locked="0"/>
    </xf>
    <xf numFmtId="0" fontId="16" fillId="0" borderId="9" xfId="0" applyFont="1" applyBorder="1" applyAlignment="1" applyProtection="1">
      <alignment vertical="center" wrapText="1"/>
      <protection locked="0"/>
    </xf>
    <xf numFmtId="0" fontId="34" fillId="0" borderId="42" xfId="0" applyFont="1" applyBorder="1" applyAlignment="1" applyProtection="1">
      <alignment horizontal="left" vertical="top" wrapText="1"/>
      <protection locked="0"/>
    </xf>
    <xf numFmtId="0" fontId="34" fillId="0" borderId="42" xfId="0" quotePrefix="1" applyFont="1" applyBorder="1" applyAlignment="1" applyProtection="1">
      <alignment horizontal="left" vertical="top" wrapText="1"/>
      <protection locked="0"/>
    </xf>
    <xf numFmtId="0" fontId="1" fillId="0" borderId="43" xfId="0" applyFont="1" applyBorder="1" applyAlignment="1" applyProtection="1">
      <alignment vertical="center" wrapText="1"/>
      <protection locked="0"/>
    </xf>
    <xf numFmtId="0" fontId="5" fillId="0" borderId="43" xfId="0" applyFont="1" applyBorder="1" applyAlignment="1" applyProtection="1">
      <alignment horizontal="left" vertical="center" wrapText="1"/>
      <protection locked="0"/>
    </xf>
    <xf numFmtId="0" fontId="5" fillId="0" borderId="10" xfId="0" applyFont="1" applyBorder="1" applyAlignment="1" applyProtection="1">
      <alignment horizontal="left" wrapText="1"/>
      <protection locked="0"/>
    </xf>
    <xf numFmtId="0" fontId="5" fillId="0" borderId="10" xfId="0" applyFont="1" applyBorder="1" applyAlignment="1" applyProtection="1">
      <alignment wrapText="1"/>
      <protection locked="0"/>
    </xf>
    <xf numFmtId="0" fontId="5" fillId="0" borderId="10" xfId="0" applyFont="1" applyBorder="1" applyAlignment="1" applyProtection="1">
      <alignment horizontal="left"/>
      <protection locked="0"/>
    </xf>
    <xf numFmtId="0" fontId="5" fillId="0" borderId="23" xfId="0" applyFont="1" applyBorder="1" applyAlignment="1" applyProtection="1">
      <alignment wrapText="1"/>
      <protection locked="0"/>
    </xf>
    <xf numFmtId="0" fontId="1" fillId="0" borderId="43" xfId="0" applyFont="1" applyBorder="1" applyAlignment="1" applyProtection="1">
      <alignment horizontal="left" vertical="center" wrapText="1"/>
      <protection locked="0"/>
    </xf>
    <xf numFmtId="0" fontId="35" fillId="0" borderId="43" xfId="0" applyFont="1" applyBorder="1" applyAlignment="1" applyProtection="1">
      <alignment horizontal="left" vertical="center" wrapText="1"/>
      <protection locked="0"/>
    </xf>
    <xf numFmtId="0" fontId="5" fillId="0" borderId="43" xfId="0" applyFont="1" applyBorder="1" applyProtection="1">
      <protection locked="0"/>
    </xf>
    <xf numFmtId="0" fontId="5" fillId="0" borderId="43" xfId="0" applyFont="1" applyBorder="1" applyAlignment="1" applyProtection="1">
      <alignment horizontal="left" vertical="center"/>
      <protection locked="0"/>
    </xf>
    <xf numFmtId="0" fontId="5" fillId="0" borderId="43" xfId="0" applyFont="1" applyBorder="1" applyAlignment="1" applyProtection="1">
      <alignment horizontal="left"/>
      <protection locked="0"/>
    </xf>
    <xf numFmtId="0" fontId="5" fillId="0" borderId="43" xfId="0" applyFont="1" applyBorder="1" applyAlignment="1" applyProtection="1">
      <alignment wrapText="1"/>
      <protection locked="0"/>
    </xf>
    <xf numFmtId="0" fontId="36" fillId="0" borderId="42" xfId="0" applyFont="1" applyBorder="1" applyAlignment="1" applyProtection="1">
      <alignment horizontal="left" vertical="center" wrapText="1"/>
      <protection locked="0"/>
    </xf>
    <xf numFmtId="0" fontId="37" fillId="0" borderId="42" xfId="0" applyFont="1" applyBorder="1" applyAlignment="1" applyProtection="1">
      <alignment horizontal="left" vertical="center" wrapText="1"/>
      <protection locked="0"/>
    </xf>
    <xf numFmtId="0" fontId="3" fillId="2" borderId="0" xfId="0" applyFont="1" applyFill="1" applyAlignment="1" applyProtection="1">
      <alignment horizontal="left" vertical="top" wrapText="1"/>
      <protection hidden="1"/>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2" borderId="25" xfId="0" applyFont="1" applyFill="1" applyBorder="1" applyAlignment="1" applyProtection="1">
      <alignment horizontal="justify" vertical="top" wrapText="1"/>
      <protection locked="0"/>
    </xf>
    <xf numFmtId="0" fontId="5" fillId="2" borderId="26" xfId="0" applyFont="1" applyFill="1" applyBorder="1" applyAlignment="1" applyProtection="1">
      <alignment horizontal="justify" vertical="top" wrapText="1"/>
      <protection locked="0"/>
    </xf>
    <xf numFmtId="0" fontId="5" fillId="2" borderId="27" xfId="0" applyFont="1" applyFill="1" applyBorder="1" applyAlignment="1" applyProtection="1">
      <alignment horizontal="justify" vertical="top" wrapText="1"/>
      <protection locked="0"/>
    </xf>
    <xf numFmtId="0" fontId="8" fillId="17" borderId="25" xfId="0" applyFont="1" applyFill="1" applyBorder="1" applyAlignment="1" applyProtection="1">
      <alignment horizontal="center" vertical="center"/>
      <protection hidden="1"/>
    </xf>
    <xf numFmtId="0" fontId="8" fillId="17" borderId="26" xfId="0" applyFont="1" applyFill="1" applyBorder="1" applyAlignment="1" applyProtection="1">
      <alignment horizontal="center" vertical="center"/>
      <protection hidden="1"/>
    </xf>
    <xf numFmtId="0" fontId="8" fillId="17" borderId="27" xfId="0" applyFont="1" applyFill="1" applyBorder="1" applyAlignment="1" applyProtection="1">
      <alignment horizontal="center" vertical="center"/>
      <protection hidden="1"/>
    </xf>
    <xf numFmtId="49" fontId="5" fillId="0" borderId="25" xfId="0" applyNumberFormat="1" applyFont="1" applyBorder="1" applyAlignment="1" applyProtection="1">
      <alignment horizontal="justify" vertical="top" wrapText="1"/>
      <protection locked="0"/>
    </xf>
    <xf numFmtId="49" fontId="5" fillId="0" borderId="26" xfId="0" applyNumberFormat="1" applyFont="1" applyBorder="1" applyAlignment="1" applyProtection="1">
      <alignment horizontal="justify" vertical="top"/>
      <protection locked="0"/>
    </xf>
    <xf numFmtId="49" fontId="5" fillId="0" borderId="27" xfId="0" applyNumberFormat="1" applyFont="1" applyBorder="1" applyAlignment="1" applyProtection="1">
      <alignment horizontal="justify" vertical="top"/>
      <protection locked="0"/>
    </xf>
    <xf numFmtId="0" fontId="33" fillId="2" borderId="25" xfId="0" applyFont="1" applyFill="1" applyBorder="1" applyAlignment="1" applyProtection="1">
      <alignment horizontal="justify" vertical="top" wrapText="1"/>
      <protection locked="0"/>
    </xf>
    <xf numFmtId="0" fontId="5" fillId="2" borderId="28" xfId="0" applyFont="1" applyFill="1" applyBorder="1" applyAlignment="1" applyProtection="1">
      <alignment horizontal="justify" vertical="top" wrapText="1"/>
      <protection locked="0"/>
    </xf>
    <xf numFmtId="0" fontId="5" fillId="2" borderId="29" xfId="0" applyFont="1" applyFill="1" applyBorder="1" applyAlignment="1" applyProtection="1">
      <alignment horizontal="justify" vertical="top" wrapText="1"/>
      <protection locked="0"/>
    </xf>
    <xf numFmtId="0" fontId="5" fillId="2" borderId="30" xfId="0" applyFont="1" applyFill="1" applyBorder="1" applyAlignment="1" applyProtection="1">
      <alignment horizontal="justify" vertical="top" wrapText="1"/>
      <protection locked="0"/>
    </xf>
    <xf numFmtId="0" fontId="26" fillId="2" borderId="0" xfId="0" applyFont="1" applyFill="1" applyAlignment="1" applyProtection="1">
      <alignment horizontal="center" vertical="top" wrapText="1"/>
      <protection hidden="1"/>
    </xf>
    <xf numFmtId="0" fontId="5" fillId="2" borderId="12"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0" borderId="24" xfId="0" applyFont="1" applyBorder="1" applyAlignment="1" applyProtection="1">
      <alignment horizontal="justify" vertical="center" wrapText="1"/>
      <protection locked="0"/>
    </xf>
    <xf numFmtId="0" fontId="5" fillId="0" borderId="28" xfId="0" applyFont="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26" fillId="0" borderId="0" xfId="0" applyFont="1" applyAlignment="1" applyProtection="1">
      <alignment horizontal="center" vertical="top" wrapText="1"/>
      <protection hidden="1"/>
    </xf>
    <xf numFmtId="0" fontId="26" fillId="0" borderId="0" xfId="0" applyFont="1" applyAlignment="1" applyProtection="1">
      <alignment horizontal="center" vertical="top"/>
      <protection hidden="1"/>
    </xf>
    <xf numFmtId="0" fontId="5" fillId="2" borderId="15" xfId="0" applyFont="1" applyFill="1" applyBorder="1" applyAlignment="1" applyProtection="1">
      <alignment horizontal="center" vertical="center" wrapText="1"/>
      <protection hidden="1"/>
    </xf>
    <xf numFmtId="49" fontId="5" fillId="2" borderId="15" xfId="0" applyNumberFormat="1" applyFont="1" applyFill="1" applyBorder="1" applyAlignment="1" applyProtection="1">
      <alignment horizontal="center" vertical="center" wrapText="1"/>
      <protection hidden="1"/>
    </xf>
    <xf numFmtId="0" fontId="8" fillId="17" borderId="24" xfId="0" applyFont="1" applyFill="1" applyBorder="1" applyAlignment="1" applyProtection="1">
      <alignment horizontal="center" vertical="center" wrapText="1"/>
      <protection hidden="1"/>
    </xf>
    <xf numFmtId="0" fontId="5" fillId="0" borderId="24" xfId="0" applyFont="1" applyBorder="1" applyAlignment="1" applyProtection="1">
      <alignment horizontal="justify" vertical="center" wrapText="1"/>
      <protection hidden="1"/>
    </xf>
    <xf numFmtId="0" fontId="8" fillId="17" borderId="24" xfId="0" applyFont="1" applyFill="1" applyBorder="1" applyAlignment="1" applyProtection="1">
      <alignment horizontal="center"/>
      <protection hidden="1"/>
    </xf>
    <xf numFmtId="0" fontId="5" fillId="0" borderId="28" xfId="0" applyFont="1" applyBorder="1" applyAlignment="1" applyProtection="1">
      <alignment horizontal="justify" vertical="center"/>
      <protection locked="0"/>
    </xf>
    <xf numFmtId="0" fontId="5" fillId="0" borderId="29" xfId="0" applyFont="1" applyBorder="1" applyAlignment="1" applyProtection="1">
      <alignment horizontal="justify" vertical="center"/>
      <protection locked="0"/>
    </xf>
    <xf numFmtId="0" fontId="5" fillId="0" borderId="30" xfId="0" applyFont="1" applyBorder="1" applyAlignment="1" applyProtection="1">
      <alignment horizontal="justify" vertical="center"/>
      <protection locked="0"/>
    </xf>
    <xf numFmtId="0" fontId="5" fillId="0" borderId="24" xfId="0" applyFont="1" applyBorder="1" applyAlignment="1" applyProtection="1">
      <alignment horizontal="justify" vertical="center"/>
      <protection locked="0"/>
    </xf>
    <xf numFmtId="0" fontId="3" fillId="0" borderId="0" xfId="0" applyFont="1" applyAlignment="1" applyProtection="1">
      <alignment horizontal="left" vertical="top" wrapText="1"/>
      <protection hidden="1"/>
    </xf>
    <xf numFmtId="0" fontId="3" fillId="0" borderId="1" xfId="0" applyFont="1" applyBorder="1" applyAlignment="1" applyProtection="1">
      <alignment horizontal="left"/>
      <protection hidden="1"/>
    </xf>
    <xf numFmtId="0" fontId="3" fillId="0" borderId="0" xfId="0" applyFont="1" applyAlignment="1" applyProtection="1">
      <alignment horizontal="left"/>
      <protection hidden="1"/>
    </xf>
    <xf numFmtId="0" fontId="8" fillId="17" borderId="24" xfId="0" applyFont="1" applyFill="1" applyBorder="1" applyAlignment="1" applyProtection="1">
      <alignment horizontal="center" vertical="center"/>
      <protection hidden="1"/>
    </xf>
    <xf numFmtId="0" fontId="2" fillId="0" borderId="0" xfId="0" applyFont="1" applyAlignment="1" applyProtection="1">
      <alignment horizontal="center" wrapText="1"/>
      <protection hidden="1"/>
    </xf>
    <xf numFmtId="0" fontId="2" fillId="0" borderId="0" xfId="0" applyFont="1" applyAlignment="1" applyProtection="1">
      <alignment horizontal="left" wrapText="1"/>
      <protection locked="0"/>
    </xf>
    <xf numFmtId="0" fontId="29" fillId="0" borderId="19" xfId="0" applyFont="1" applyBorder="1" applyAlignment="1" applyProtection="1">
      <alignment horizontal="left" wrapText="1"/>
      <protection locked="0"/>
    </xf>
    <xf numFmtId="0" fontId="2" fillId="0" borderId="19" xfId="0" applyFont="1" applyBorder="1" applyAlignment="1" applyProtection="1">
      <alignment horizontal="center" wrapText="1"/>
      <protection hidden="1"/>
    </xf>
    <xf numFmtId="0" fontId="17" fillId="19" borderId="0" xfId="0" applyFont="1" applyFill="1" applyAlignment="1" applyProtection="1">
      <alignment horizontal="center" vertical="center" wrapText="1"/>
      <protection locked="0"/>
    </xf>
    <xf numFmtId="0" fontId="1" fillId="20" borderId="10" xfId="2" applyFont="1" applyFill="1" applyBorder="1" applyAlignment="1" applyProtection="1">
      <alignment horizontal="center" vertical="center" wrapText="1"/>
      <protection locked="0"/>
    </xf>
    <xf numFmtId="0" fontId="16" fillId="21" borderId="10" xfId="1" applyFont="1" applyFill="1" applyBorder="1" applyAlignment="1" applyProtection="1">
      <alignment horizontal="center" vertical="center" wrapText="1"/>
      <protection locked="0"/>
    </xf>
    <xf numFmtId="0" fontId="16" fillId="22" borderId="10" xfId="3" applyFont="1" applyFill="1" applyBorder="1" applyAlignment="1" applyProtection="1">
      <alignment horizontal="center" vertical="center" wrapText="1"/>
      <protection locked="0"/>
    </xf>
    <xf numFmtId="0" fontId="29" fillId="0" borderId="0" xfId="0" applyFont="1" applyAlignment="1" applyProtection="1">
      <alignment horizontal="center" wrapText="1"/>
      <protection locked="0"/>
    </xf>
    <xf numFmtId="0" fontId="1" fillId="23" borderId="10" xfId="2" applyFont="1" applyFill="1" applyBorder="1" applyAlignment="1" applyProtection="1">
      <alignment horizontal="center" vertical="center" wrapText="1"/>
      <protection locked="0"/>
    </xf>
    <xf numFmtId="0" fontId="1" fillId="24" borderId="10" xfId="2" applyFont="1" applyFill="1" applyBorder="1" applyAlignment="1" applyProtection="1">
      <alignment horizontal="center" vertical="center" wrapText="1"/>
      <protection locked="0"/>
    </xf>
    <xf numFmtId="0" fontId="1" fillId="25" borderId="10" xfId="2" applyFont="1" applyFill="1" applyBorder="1" applyAlignment="1" applyProtection="1">
      <alignment horizontal="center" vertical="center" wrapText="1"/>
      <protection locked="0"/>
    </xf>
    <xf numFmtId="0" fontId="16" fillId="26" borderId="10" xfId="2" applyFont="1" applyFill="1" applyBorder="1" applyAlignment="1" applyProtection="1">
      <alignment horizontal="center" vertical="center" wrapText="1"/>
      <protection locked="0"/>
    </xf>
    <xf numFmtId="0" fontId="1" fillId="5" borderId="10" xfId="2" applyFont="1" applyFill="1" applyBorder="1" applyAlignment="1" applyProtection="1">
      <alignment horizontal="center" vertical="center" wrapText="1"/>
      <protection locked="0"/>
    </xf>
    <xf numFmtId="0" fontId="10" fillId="29" borderId="28" xfId="0" applyFont="1" applyFill="1" applyBorder="1" applyAlignment="1" applyProtection="1">
      <alignment horizontal="left" vertical="center" wrapText="1"/>
      <protection hidden="1"/>
    </xf>
    <xf numFmtId="0" fontId="10" fillId="29" borderId="29" xfId="0" applyFont="1" applyFill="1" applyBorder="1" applyAlignment="1" applyProtection="1">
      <alignment horizontal="left" vertical="center" wrapText="1"/>
      <protection hidden="1"/>
    </xf>
    <xf numFmtId="0" fontId="5" fillId="0" borderId="28" xfId="0" applyFont="1" applyBorder="1" applyAlignment="1" applyProtection="1">
      <alignment horizontal="justify" vertical="center" wrapText="1"/>
      <protection hidden="1"/>
    </xf>
    <xf numFmtId="0" fontId="5" fillId="0" borderId="30" xfId="0" applyFont="1" applyBorder="1" applyAlignment="1" applyProtection="1">
      <alignment horizontal="justify" vertical="center" wrapText="1"/>
      <protection hidden="1"/>
    </xf>
    <xf numFmtId="0" fontId="25" fillId="27" borderId="24" xfId="0" applyFont="1" applyFill="1" applyBorder="1" applyAlignment="1" applyProtection="1">
      <alignment horizontal="center" vertical="center" textRotation="90"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0" fontId="0" fillId="0" borderId="24" xfId="0" applyBorder="1" applyAlignment="1" applyProtection="1">
      <alignment horizontal="center" vertical="center" textRotation="90" wrapText="1"/>
      <protection locked="0"/>
    </xf>
    <xf numFmtId="0" fontId="25" fillId="28" borderId="24" xfId="0" applyFont="1" applyFill="1" applyBorder="1" applyAlignment="1" applyProtection="1">
      <alignment horizontal="center" vertical="center" textRotation="90" wrapText="1"/>
      <protection hidden="1"/>
    </xf>
    <xf numFmtId="0" fontId="26" fillId="2" borderId="0" xfId="0" applyFont="1" applyFill="1" applyAlignment="1" applyProtection="1">
      <alignment horizontal="center" wrapText="1"/>
      <protection hidden="1"/>
    </xf>
    <xf numFmtId="0" fontId="7" fillId="2" borderId="0" xfId="0" applyFont="1" applyFill="1" applyAlignment="1" applyProtection="1">
      <alignment horizontal="left" vertical="center" wrapText="1"/>
      <protection hidden="1"/>
    </xf>
    <xf numFmtId="0" fontId="7" fillId="2" borderId="17" xfId="0" applyFont="1" applyFill="1" applyBorder="1" applyAlignment="1" applyProtection="1">
      <alignment horizontal="left" vertical="center" wrapText="1"/>
      <protection hidden="1"/>
    </xf>
    <xf numFmtId="0" fontId="5" fillId="2" borderId="12" xfId="0" applyFon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0" fontId="15" fillId="18" borderId="0" xfId="0" applyFont="1" applyFill="1" applyAlignment="1" applyProtection="1">
      <alignment horizontal="center" vertical="center"/>
      <protection locked="0"/>
    </xf>
    <xf numFmtId="0" fontId="13" fillId="0" borderId="2" xfId="0" applyFont="1" applyBorder="1" applyAlignment="1" applyProtection="1">
      <alignment horizontal="justify" vertical="top" wrapText="1"/>
      <protection locked="0"/>
    </xf>
    <xf numFmtId="0" fontId="13" fillId="0" borderId="3" xfId="0" applyFont="1" applyBorder="1" applyAlignment="1" applyProtection="1">
      <alignment horizontal="justify" vertical="top" wrapText="1"/>
      <protection locked="0"/>
    </xf>
    <xf numFmtId="0" fontId="13" fillId="0" borderId="4" xfId="0" applyFont="1" applyBorder="1" applyAlignment="1" applyProtection="1">
      <alignment horizontal="justify" vertical="top" wrapText="1"/>
      <protection locked="0"/>
    </xf>
    <xf numFmtId="0" fontId="5" fillId="0" borderId="10" xfId="0" applyFont="1" applyBorder="1" applyAlignment="1" applyProtection="1">
      <alignment horizontal="justify" vertical="top" wrapText="1"/>
      <protection hidden="1"/>
    </xf>
    <xf numFmtId="0" fontId="2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top" wrapText="1"/>
      <protection hidden="1"/>
    </xf>
    <xf numFmtId="0" fontId="12" fillId="14" borderId="10" xfId="0" applyFont="1" applyFill="1" applyBorder="1" applyAlignment="1" applyProtection="1">
      <alignment horizontal="center" vertical="center" wrapText="1"/>
      <protection locked="0"/>
    </xf>
    <xf numFmtId="0" fontId="24" fillId="17" borderId="10" xfId="0" applyFont="1" applyFill="1" applyBorder="1" applyAlignment="1" applyProtection="1">
      <alignment horizontal="center" vertical="center" wrapText="1"/>
      <protection hidden="1"/>
    </xf>
    <xf numFmtId="0" fontId="5" fillId="0" borderId="5" xfId="0" applyFont="1" applyBorder="1" applyAlignment="1" applyProtection="1">
      <alignment horizontal="justify" vertical="top" wrapText="1"/>
      <protection locked="0"/>
    </xf>
    <xf numFmtId="0" fontId="5" fillId="0" borderId="6"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20" xfId="0" applyFont="1" applyBorder="1" applyAlignment="1" applyProtection="1">
      <alignment horizontal="justify" vertical="top" wrapText="1"/>
      <protection locked="0"/>
    </xf>
    <xf numFmtId="0" fontId="5" fillId="0" borderId="21" xfId="0" applyFont="1" applyBorder="1" applyAlignment="1" applyProtection="1">
      <alignment horizontal="justify" vertical="top" wrapText="1"/>
      <protection locked="0"/>
    </xf>
    <xf numFmtId="0" fontId="5" fillId="0" borderId="22" xfId="0" applyFont="1" applyBorder="1" applyAlignment="1" applyProtection="1">
      <alignment horizontal="justify" vertical="top" wrapText="1"/>
      <protection locked="0"/>
    </xf>
    <xf numFmtId="0" fontId="13" fillId="0" borderId="11" xfId="0" applyFont="1" applyBorder="1" applyAlignment="1" applyProtection="1">
      <alignment horizontal="justify" vertical="top" wrapText="1"/>
      <protection hidden="1"/>
    </xf>
    <xf numFmtId="0" fontId="13" fillId="0" borderId="23" xfId="0" applyFont="1" applyBorder="1" applyAlignment="1" applyProtection="1">
      <alignment horizontal="justify" vertical="top" wrapText="1"/>
      <protection hidden="1"/>
    </xf>
    <xf numFmtId="0" fontId="13" fillId="0" borderId="18" xfId="0" applyFont="1" applyBorder="1" applyAlignment="1" applyProtection="1">
      <alignment horizontal="justify" vertical="top" wrapText="1"/>
      <protection hidden="1"/>
    </xf>
    <xf numFmtId="0" fontId="12" fillId="17" borderId="10" xfId="0" applyFont="1" applyFill="1" applyBorder="1" applyAlignment="1" applyProtection="1">
      <alignment horizontal="center" vertical="center" wrapText="1"/>
      <protection hidden="1"/>
    </xf>
    <xf numFmtId="0" fontId="9" fillId="0" borderId="11" xfId="0" applyFont="1" applyBorder="1" applyAlignment="1" applyProtection="1">
      <alignment horizontal="justify" vertical="top" wrapText="1"/>
      <protection locked="0"/>
    </xf>
    <xf numFmtId="0" fontId="9" fillId="0" borderId="23" xfId="0" applyFont="1" applyBorder="1" applyAlignment="1" applyProtection="1">
      <alignment horizontal="justify" vertical="top" wrapText="1"/>
      <protection locked="0"/>
    </xf>
    <xf numFmtId="0" fontId="9" fillId="0" borderId="18" xfId="0" applyFont="1" applyBorder="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8" fillId="17" borderId="10" xfId="0" applyFont="1" applyFill="1" applyBorder="1" applyAlignment="1" applyProtection="1">
      <alignment horizontal="center" vertical="center" wrapText="1"/>
      <protection hidden="1"/>
    </xf>
    <xf numFmtId="0" fontId="12" fillId="17" borderId="10" xfId="0" applyFont="1" applyFill="1" applyBorder="1" applyAlignment="1" applyProtection="1">
      <alignment horizontal="center" vertical="center" wrapText="1"/>
      <protection locked="0"/>
    </xf>
    <xf numFmtId="0" fontId="8" fillId="17" borderId="10" xfId="0" applyFont="1" applyFill="1" applyBorder="1" applyAlignment="1" applyProtection="1">
      <alignment horizontal="center" vertical="top" wrapText="1"/>
      <protection hidden="1"/>
    </xf>
    <xf numFmtId="0" fontId="7" fillId="0" borderId="10" xfId="0" applyFont="1" applyBorder="1" applyAlignment="1" applyProtection="1">
      <alignment horizontal="justify" vertical="top" wrapText="1"/>
      <protection hidden="1"/>
    </xf>
    <xf numFmtId="0" fontId="5" fillId="0" borderId="2" xfId="0" applyFont="1" applyBorder="1" applyAlignment="1" applyProtection="1">
      <alignment horizontal="justify" vertical="top" wrapText="1"/>
      <protection locked="0"/>
    </xf>
    <xf numFmtId="0" fontId="5" fillId="0" borderId="3" xfId="0" applyFont="1" applyBorder="1" applyAlignment="1" applyProtection="1">
      <alignment horizontal="justify" vertical="top" wrapText="1"/>
      <protection locked="0"/>
    </xf>
    <xf numFmtId="0" fontId="5" fillId="0" borderId="4" xfId="0" applyFont="1" applyBorder="1" applyAlignment="1" applyProtection="1">
      <alignment horizontal="justify" vertical="top" wrapText="1"/>
      <protection locked="0"/>
    </xf>
    <xf numFmtId="0" fontId="8" fillId="17" borderId="10" xfId="0" applyFont="1" applyFill="1" applyBorder="1" applyAlignment="1" applyProtection="1">
      <alignment horizontal="left" vertical="center" wrapText="1"/>
      <protection hidden="1"/>
    </xf>
    <xf numFmtId="0" fontId="27" fillId="0" borderId="0" xfId="0" applyFont="1" applyAlignment="1" applyProtection="1">
      <alignment horizontal="center" vertical="top" wrapText="1"/>
      <protection hidden="1"/>
    </xf>
    <xf numFmtId="0" fontId="20" fillId="17" borderId="10" xfId="0" applyFont="1" applyFill="1" applyBorder="1" applyAlignment="1" applyProtection="1">
      <alignment horizontal="center" vertical="top" wrapText="1"/>
      <protection hidden="1"/>
    </xf>
    <xf numFmtId="0" fontId="10" fillId="0" borderId="10" xfId="0" applyFont="1" applyBorder="1" applyAlignment="1" applyProtection="1">
      <alignment horizontal="justify" vertical="top" wrapText="1"/>
      <protection hidden="1"/>
    </xf>
    <xf numFmtId="0" fontId="21" fillId="17" borderId="10" xfId="0" applyFont="1" applyFill="1" applyBorder="1" applyAlignment="1" applyProtection="1">
      <alignment horizontal="left" vertical="center" wrapText="1"/>
      <protection hidden="1"/>
    </xf>
    <xf numFmtId="0" fontId="12" fillId="17" borderId="10" xfId="0" applyFont="1" applyFill="1" applyBorder="1" applyAlignment="1" applyProtection="1">
      <alignment horizontal="left" vertical="center" wrapText="1"/>
      <protection hidden="1"/>
    </xf>
    <xf numFmtId="0" fontId="5" fillId="0" borderId="12"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49" fontId="5" fillId="2" borderId="12" xfId="0" applyNumberFormat="1" applyFont="1" applyFill="1" applyBorder="1" applyAlignment="1" applyProtection="1">
      <alignment horizontal="center" vertical="center" wrapText="1"/>
      <protection hidden="1"/>
    </xf>
    <xf numFmtId="0" fontId="5" fillId="2" borderId="13" xfId="0" applyFont="1" applyFill="1" applyBorder="1" applyAlignment="1" applyProtection="1">
      <alignment horizontal="center" vertical="center" wrapText="1"/>
      <protection hidden="1"/>
    </xf>
    <xf numFmtId="0" fontId="7" fillId="2" borderId="0" xfId="0" applyFont="1" applyFill="1" applyAlignment="1" applyProtection="1">
      <alignment horizontal="right" vertical="center" wrapText="1"/>
      <protection hidden="1"/>
    </xf>
    <xf numFmtId="0" fontId="7" fillId="2" borderId="17" xfId="0" applyFont="1" applyFill="1" applyBorder="1" applyAlignment="1" applyProtection="1">
      <alignment horizontal="right" vertical="center" wrapText="1"/>
      <protection hidden="1"/>
    </xf>
    <xf numFmtId="0" fontId="7" fillId="0" borderId="0" xfId="0" applyFont="1" applyAlignment="1" applyProtection="1">
      <alignment horizontal="right" vertical="center" wrapText="1"/>
      <protection hidden="1"/>
    </xf>
    <xf numFmtId="0" fontId="7" fillId="0" borderId="17" xfId="0" applyFont="1" applyBorder="1" applyAlignment="1" applyProtection="1">
      <alignment horizontal="right"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7" fillId="2" borderId="0" xfId="0" applyFont="1" applyFill="1" applyAlignment="1" applyProtection="1">
      <alignment horizontal="center" wrapText="1"/>
      <protection hidden="1"/>
    </xf>
    <xf numFmtId="0" fontId="7" fillId="2" borderId="17" xfId="0" applyFont="1" applyFill="1" applyBorder="1" applyAlignment="1" applyProtection="1">
      <alignment horizontal="center" wrapText="1"/>
      <protection hidden="1"/>
    </xf>
    <xf numFmtId="0" fontId="22" fillId="17" borderId="10" xfId="0" applyFont="1" applyFill="1" applyBorder="1" applyAlignment="1" applyProtection="1">
      <alignment horizontal="center" vertical="top" wrapText="1"/>
      <protection locked="0"/>
    </xf>
    <xf numFmtId="0" fontId="2" fillId="29" borderId="28" xfId="0" applyFont="1" applyFill="1" applyBorder="1" applyAlignment="1" applyProtection="1">
      <alignment horizontal="left" vertical="center" wrapText="1"/>
      <protection hidden="1"/>
    </xf>
    <xf numFmtId="0" fontId="2" fillId="29" borderId="29" xfId="0" applyFont="1" applyFill="1" applyBorder="1" applyAlignment="1" applyProtection="1">
      <alignment horizontal="left" vertical="center" wrapText="1"/>
      <protection hidden="1"/>
    </xf>
    <xf numFmtId="0" fontId="1" fillId="0" borderId="24" xfId="0" applyFont="1" applyBorder="1" applyAlignment="1" applyProtection="1">
      <alignment horizontal="center" vertical="center" textRotation="90" wrapText="1"/>
      <protection hidden="1"/>
    </xf>
    <xf numFmtId="0" fontId="1" fillId="0" borderId="24" xfId="0" applyFont="1" applyBorder="1" applyAlignment="1" applyProtection="1">
      <alignment horizontal="justify" vertical="center" wrapText="1"/>
      <protection hidden="1"/>
    </xf>
    <xf numFmtId="0" fontId="1" fillId="0" borderId="24" xfId="0" applyFont="1" applyBorder="1" applyAlignment="1" applyProtection="1">
      <alignment horizontal="left" vertical="center"/>
      <protection hidden="1"/>
    </xf>
    <xf numFmtId="0" fontId="26" fillId="2" borderId="0" xfId="0" applyFont="1" applyFill="1" applyAlignment="1" applyProtection="1">
      <alignment horizontal="center" vertical="center" wrapText="1"/>
      <protection hidden="1"/>
    </xf>
    <xf numFmtId="0" fontId="26" fillId="2" borderId="0" xfId="0" applyFont="1" applyFill="1" applyAlignment="1" applyProtection="1">
      <alignment horizontal="center" vertical="center"/>
      <protection hidden="1"/>
    </xf>
    <xf numFmtId="0" fontId="12" fillId="17" borderId="2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0" borderId="0" xfId="0" applyFont="1" applyAlignment="1" applyProtection="1">
      <alignment horizontal="left" vertical="center"/>
      <protection hidden="1"/>
    </xf>
    <xf numFmtId="49" fontId="1" fillId="2" borderId="12" xfId="0" applyNumberFormat="1" applyFont="1" applyFill="1" applyBorder="1" applyAlignment="1" applyProtection="1">
      <alignment horizontal="center" vertical="center" wrapText="1"/>
      <protection hidden="1"/>
    </xf>
    <xf numFmtId="0" fontId="1" fillId="2" borderId="16" xfId="0" applyFont="1" applyFill="1" applyBorder="1" applyAlignment="1" applyProtection="1">
      <alignment horizontal="center" vertical="center" wrapText="1"/>
      <protection hidden="1"/>
    </xf>
    <xf numFmtId="0" fontId="2" fillId="6" borderId="24"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2" fillId="2" borderId="0" xfId="0" applyFont="1" applyFill="1" applyAlignment="1" applyProtection="1">
      <alignment horizontal="right" vertical="center" wrapText="1"/>
      <protection hidden="1"/>
    </xf>
    <xf numFmtId="0" fontId="1" fillId="2" borderId="12"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10" fontId="1" fillId="2" borderId="12" xfId="0" applyNumberFormat="1" applyFont="1" applyFill="1" applyBorder="1" applyAlignment="1" applyProtection="1">
      <alignment horizontal="center" vertical="center" wrapText="1"/>
      <protection hidden="1"/>
    </xf>
    <xf numFmtId="10" fontId="1" fillId="2" borderId="13" xfId="0" applyNumberFormat="1" applyFont="1" applyFill="1" applyBorder="1" applyAlignment="1" applyProtection="1">
      <alignment horizontal="center" vertical="center" wrapText="1"/>
      <protection hidden="1"/>
    </xf>
    <xf numFmtId="10" fontId="1" fillId="2" borderId="16" xfId="0" applyNumberFormat="1"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0" fontId="28" fillId="15" borderId="39" xfId="0" applyFont="1" applyFill="1" applyBorder="1" applyAlignment="1" applyProtection="1">
      <alignment horizontal="center" vertical="center" wrapText="1"/>
      <protection hidden="1"/>
    </xf>
    <xf numFmtId="0" fontId="28" fillId="15" borderId="40" xfId="0" applyFont="1" applyFill="1" applyBorder="1" applyAlignment="1" applyProtection="1">
      <alignment horizontal="center" vertical="center" wrapText="1"/>
      <protection hidden="1"/>
    </xf>
    <xf numFmtId="0" fontId="28" fillId="15" borderId="41" xfId="0" applyFont="1" applyFill="1" applyBorder="1" applyAlignment="1" applyProtection="1">
      <alignment horizontal="center" vertical="center" wrapText="1"/>
      <protection hidden="1"/>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2" fillId="0" borderId="14" xfId="0" applyFont="1" applyBorder="1" applyAlignment="1" applyProtection="1">
      <alignment horizontal="right" vertical="center" wrapText="1"/>
      <protection hidden="1"/>
    </xf>
    <xf numFmtId="0" fontId="2" fillId="0" borderId="0" xfId="0" applyFont="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locked="0"/>
    </xf>
    <xf numFmtId="0" fontId="8" fillId="17" borderId="10" xfId="0" applyFont="1" applyFill="1" applyBorder="1" applyAlignment="1" applyProtection="1">
      <alignment horizontal="center" vertical="center" wrapText="1"/>
      <protection locked="0"/>
    </xf>
    <xf numFmtId="0" fontId="8" fillId="17" borderId="11" xfId="0" applyFont="1" applyFill="1" applyBorder="1" applyAlignment="1" applyProtection="1">
      <alignment horizontal="center" vertical="center" wrapText="1"/>
      <protection locked="0"/>
    </xf>
    <xf numFmtId="0" fontId="8" fillId="17" borderId="18"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5" fillId="0" borderId="10"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locked="0"/>
    </xf>
  </cellXfs>
  <cellStyles count="4">
    <cellStyle name="40% - Énfasis2" xfId="2" builtinId="35"/>
    <cellStyle name="Énfasis1" xfId="1" builtinId="29"/>
    <cellStyle name="Énfasis6" xfId="3" builtinId="49"/>
    <cellStyle name="Normal" xfId="0" builtinId="0"/>
  </cellStyles>
  <dxfs count="189">
    <dxf>
      <fill>
        <patternFill>
          <bgColor rgb="FFFFCCCC"/>
        </patternFill>
      </fill>
    </dxf>
    <dxf>
      <fill>
        <patternFill patternType="gray125"/>
      </fill>
    </dxf>
    <dxf>
      <fill>
        <patternFill patternType="gray125"/>
      </fill>
    </dxf>
    <dxf>
      <fill>
        <patternFill patternType="gray125"/>
      </fill>
    </dxf>
    <dxf>
      <fill>
        <patternFill patternType="gray125"/>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gray125"/>
      </fill>
    </dxf>
    <dxf>
      <font>
        <color auto="1"/>
      </font>
      <fill>
        <patternFill>
          <bgColor rgb="FFFFBEC8"/>
        </patternFill>
      </fill>
    </dxf>
    <dxf>
      <fill>
        <patternFill>
          <bgColor rgb="FF0082FA"/>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9664"/>
        </patternFill>
      </fill>
    </dxf>
    <dxf>
      <font>
        <b/>
        <i val="0"/>
        <color rgb="FF8C0000"/>
      </font>
      <fill>
        <patternFill>
          <bgColor rgb="FFFFBEC8"/>
        </patternFill>
      </fill>
    </dxf>
    <dxf>
      <font>
        <color rgb="FF8C0000"/>
      </font>
      <fill>
        <patternFill>
          <bgColor rgb="FFFFBEC8"/>
        </patternFill>
      </fill>
    </dxf>
    <dxf>
      <fill>
        <patternFill>
          <bgColor rgb="FF0082FA"/>
        </patternFill>
      </fill>
    </dxf>
    <dxf>
      <fill>
        <patternFill>
          <bgColor rgb="FF00C8C8"/>
        </patternFill>
      </fill>
    </dxf>
    <dxf>
      <font>
        <color auto="1"/>
      </font>
      <fill>
        <patternFill>
          <bgColor rgb="FF009664"/>
        </patternFill>
      </fill>
    </dxf>
    <dxf>
      <font>
        <color auto="1"/>
      </font>
      <fill>
        <patternFill>
          <bgColor rgb="FFFFBEC8"/>
        </patternFill>
      </fill>
    </dxf>
    <dxf>
      <font>
        <color auto="1"/>
      </font>
      <fill>
        <patternFill>
          <bgColor rgb="FFFFC864"/>
        </patternFill>
      </fill>
    </dxf>
    <dxf>
      <font>
        <b/>
        <i val="0"/>
        <color rgb="FF8C0000"/>
      </font>
      <fill>
        <patternFill>
          <bgColor rgb="FFFFBEC8"/>
        </patternFill>
      </fill>
    </dxf>
    <dxf>
      <fill>
        <patternFill>
          <bgColor rgb="FF009664"/>
        </patternFill>
      </fill>
    </dxf>
    <dxf>
      <font>
        <color rgb="FF8C0000"/>
      </font>
      <fill>
        <patternFill>
          <bgColor rgb="FFFFBEC8"/>
        </patternFill>
      </fill>
    </dxf>
    <dxf>
      <fill>
        <patternFill>
          <bgColor rgb="FF0082FA"/>
        </patternFill>
      </fill>
    </dxf>
    <dxf>
      <fill>
        <patternFill>
          <bgColor rgb="FF00C8C8"/>
        </patternFill>
      </fill>
    </dxf>
    <dxf>
      <font>
        <color auto="1"/>
      </font>
      <fill>
        <patternFill>
          <bgColor rgb="FF009664"/>
        </patternFill>
      </fill>
    </dxf>
    <dxf>
      <font>
        <color auto="1"/>
      </font>
      <fill>
        <patternFill>
          <bgColor rgb="FFFFC864"/>
        </patternFill>
      </fill>
    </dxf>
    <dxf>
      <font>
        <color auto="1"/>
      </font>
      <fill>
        <patternFill>
          <bgColor rgb="FFFFBEC8"/>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b/>
        <i val="0"/>
      </font>
      <fill>
        <patternFill>
          <bgColor rgb="FF009664"/>
        </patternFill>
      </fill>
    </dxf>
    <dxf>
      <font>
        <b/>
        <i val="0"/>
        <color rgb="FF8C0000"/>
      </font>
      <fill>
        <patternFill>
          <bgColor rgb="FFFFBEC8"/>
        </patternFill>
      </fill>
    </dxf>
    <dxf>
      <fill>
        <patternFill>
          <bgColor rgb="FFFFBEC8"/>
        </patternFill>
      </fill>
    </dxf>
    <dxf>
      <fill>
        <patternFill>
          <bgColor rgb="FF0082FA"/>
        </patternFill>
      </fill>
    </dxf>
    <dxf>
      <fill>
        <patternFill>
          <bgColor rgb="FF00C8C8"/>
        </patternFill>
      </fill>
    </dxf>
    <dxf>
      <font>
        <color auto="1"/>
      </font>
      <fill>
        <patternFill>
          <bgColor rgb="FFFFBEC8"/>
        </patternFill>
      </fill>
    </dxf>
    <dxf>
      <fill>
        <patternFill>
          <bgColor rgb="FF0082FA"/>
        </patternFill>
      </fill>
    </dxf>
    <dxf>
      <font>
        <color auto="1"/>
      </font>
      <fill>
        <patternFill>
          <bgColor rgb="FF009664"/>
        </patternFill>
      </fill>
    </dxf>
    <dxf>
      <font>
        <color auto="1"/>
      </font>
      <fill>
        <patternFill>
          <bgColor rgb="FFFFC864"/>
        </patternFill>
      </fill>
    </dxf>
    <dxf>
      <fill>
        <patternFill>
          <bgColor rgb="FF00C8C8"/>
        </patternFill>
      </fill>
    </dxf>
    <dxf>
      <fill>
        <patternFill>
          <bgColor rgb="FF009664"/>
        </patternFill>
      </fill>
    </dxf>
    <dxf>
      <font>
        <b/>
        <i val="0"/>
        <color rgb="FF8C0000"/>
      </font>
      <fill>
        <patternFill>
          <bgColor rgb="FFFFBEC8"/>
        </patternFill>
      </fill>
    </dxf>
    <dxf>
      <font>
        <color rgb="FF8C0000"/>
      </font>
      <fill>
        <patternFill>
          <bgColor rgb="FFFFBEC8"/>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ill>
        <patternFill>
          <bgColor rgb="FF009664"/>
        </patternFill>
      </fill>
    </dxf>
    <dxf>
      <font>
        <b/>
        <i val="0"/>
        <color rgb="FF8C0000"/>
      </font>
      <fill>
        <patternFill>
          <bgColor rgb="FFFFBEC8"/>
        </patternFill>
      </fill>
    </dxf>
    <dxf>
      <font>
        <color auto="1"/>
      </font>
      <fill>
        <patternFill>
          <bgColor rgb="FF009664"/>
        </patternFill>
      </fill>
    </dxf>
    <dxf>
      <font>
        <color auto="1"/>
      </font>
      <fill>
        <patternFill>
          <bgColor rgb="FFFFC864"/>
        </patternFill>
      </fill>
    </dxf>
    <dxf>
      <font>
        <color auto="1"/>
      </font>
      <fill>
        <patternFill>
          <bgColor rgb="FFFFBEC8"/>
        </patternFill>
      </fill>
    </dxf>
    <dxf>
      <fill>
        <patternFill>
          <bgColor rgb="FF00C8C8"/>
        </patternFill>
      </fill>
    </dxf>
    <dxf>
      <fill>
        <patternFill>
          <bgColor rgb="FF0082FA"/>
        </patternFill>
      </fill>
    </dxf>
    <dxf>
      <fill>
        <patternFill>
          <bgColor rgb="FF009664"/>
        </patternFill>
      </fill>
    </dxf>
    <dxf>
      <font>
        <b/>
        <i val="0"/>
        <color rgb="FF8C0000"/>
      </font>
      <fill>
        <patternFill>
          <bgColor rgb="FFFFBEC8"/>
        </patternFill>
      </fill>
    </dxf>
    <dxf>
      <font>
        <color rgb="FF8C0000"/>
      </font>
      <fill>
        <patternFill>
          <bgColor rgb="FFFFBEC8"/>
        </patternFill>
      </fill>
    </dxf>
    <dxf>
      <font>
        <b/>
        <i val="0"/>
        <color rgb="FF8C0000"/>
      </font>
      <fill>
        <patternFill>
          <bgColor rgb="FFFFBEC8"/>
        </patternFill>
      </fill>
    </dxf>
    <dxf>
      <fill>
        <patternFill>
          <bgColor rgb="FFC00000"/>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color theme="0"/>
      </font>
    </dxf>
    <dxf>
      <font>
        <color theme="0"/>
      </font>
    </dxf>
    <dxf>
      <font>
        <color theme="0"/>
      </font>
    </dxf>
    <dxf>
      <font>
        <color theme="0"/>
      </font>
    </dxf>
    <dxf>
      <font>
        <color theme="0"/>
      </font>
    </dxf>
    <dxf>
      <font>
        <color theme="0"/>
      </font>
    </dxf>
    <dxf>
      <fill>
        <patternFill>
          <bgColor rgb="FFFFCCCC"/>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bgColor rgb="FFFFCCCC"/>
        </patternFill>
      </fill>
    </dxf>
    <dxf>
      <fill>
        <patternFill patternType="solid">
          <fgColor rgb="FFFF9999"/>
          <bgColor rgb="FFFF9999"/>
        </patternFill>
      </fill>
    </dxf>
    <dxf>
      <fill>
        <patternFill>
          <bgColor rgb="FFFFCCCC"/>
        </patternFill>
      </fill>
    </dxf>
    <dxf>
      <fill>
        <patternFill>
          <bgColor rgb="FFFFCCCC"/>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bgColor rgb="FFFFCCCC"/>
        </patternFill>
      </fill>
    </dxf>
    <dxf>
      <fill>
        <patternFill patternType="solid">
          <fgColor rgb="FFFF9999"/>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patternType="solid">
          <fgColor rgb="FFFF9999"/>
          <bgColor rgb="FFFF9999"/>
        </patternFill>
      </fill>
    </dxf>
    <dxf>
      <fill>
        <patternFill>
          <bgColor rgb="FFFFCCCC"/>
        </patternFill>
      </fill>
    </dxf>
    <dxf>
      <fill>
        <patternFill patternType="solid">
          <fgColor rgb="FFFF9999"/>
          <bgColor rgb="FFFF9999"/>
        </patternFill>
      </fill>
    </dxf>
    <dxf>
      <fill>
        <patternFill>
          <bgColor rgb="FFC00000"/>
        </patternFill>
      </fill>
    </dxf>
    <dxf>
      <font>
        <b/>
        <i val="0"/>
        <color rgb="FFC0000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0082FA"/>
      <color rgb="FF0064C8"/>
      <color rgb="FFFFBEC8"/>
      <color rgb="FF005AC8"/>
      <color rgb="FF00C8C8"/>
      <color rgb="FFFFC864"/>
      <color rgb="FFFF9632"/>
      <color rgb="FF009664"/>
      <color rgb="FF00CC99"/>
      <color rgb="FF8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ster\Downloads\8.%20PE_MECATRONICA%20INDUSTRIAL%20-%20V%20%20II%20ENVI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7A - Competencias"/>
      <sheetName val="ANEXO-8A - Perfil_Egreso"/>
      <sheetName val="F12. Decl._Jurada"/>
      <sheetName val="M1"/>
      <sheetName val="M2"/>
      <sheetName val="M3"/>
      <sheetName val="Organizacion_Modular"/>
      <sheetName val="ANEXO-9A - Itinerario"/>
      <sheetName val="Ambiente_Equipamiento"/>
      <sheetName val="Asoc_ambiente_UD"/>
    </sheetNames>
    <sheetDataSet>
      <sheetData sheetId="0"/>
      <sheetData sheetId="1"/>
      <sheetData sheetId="2"/>
      <sheetData sheetId="3"/>
      <sheetData sheetId="4">
        <row r="18">
          <cell r="C18" t="str">
            <v xml:space="preserve"> -Estructura de los autómatas programables ,tipos y familias de PLC
-Características técnicas de los dispositivos de I/O 
-Lógica Cableada y Lógica programable para los automatismos 
-Normas estandarizadas y planes de riesgo para los equipos programables 
-Técnicas de Cableado de los PLC 
-Lectura, interpretación y elaboración de planos.</v>
          </cell>
        </row>
        <row r="19">
          <cell r="C19" t="str">
            <v xml:space="preserve"> -Lenguaje de programación de PLC: Texto, Grafico 
-Funciones lógicas: AND, OR, NOT, NAND, NOR y XXOR. 
-Direccionamiento y. declaración de variables. 
-Software de programación Tia Portal V15 
</v>
          </cell>
        </row>
        <row r="20">
          <cell r="C20" t="str">
            <v xml:space="preserve"> -Funciones “O” delante de “Y” / Y” delante de “O”
-Funciones combinatorias de entras y salidas múltiples. 
-Plano de contactos, plano de funciones, lista de instrucciones y ordenamientos IN/OUT 
-Aplicaciones de las funciones combinatorias en el arranque de motores trifásicos 
</v>
          </cell>
        </row>
        <row r="21">
          <cell r="C21" t="str">
            <v xml:space="preserve"> -Memorias internas, formatos ,configuración IN/OUT
-Arranque de motores trifásicos con formato marcas. 
-Función memoria Set-Reset, formato programación 
-Aplicaciones en arranque de motores de la función S/R 
</v>
          </cell>
        </row>
        <row r="22">
          <cell r="C22" t="str">
            <v xml:space="preserve"> -Temporizadores, Tipos, parámetros
-Formatos de comparación, aplicaciones
-Arranque de motores trifásicos con formatos de comparación y temporización.
-Función de movimiento, aplicaciones
</v>
          </cell>
        </row>
      </sheetData>
      <sheetData sheetId="5"/>
      <sheetData sheetId="6">
        <row r="26">
          <cell r="F26" t="str">
            <v>Diseño asistido por computadora</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BERT PAQUIYAURI PRADO" refreshedDate="43808.465078819441" createdVersion="5" refreshedVersion="5" minRefreshableVersion="3" recordCount="900" xr:uid="{00000000-000A-0000-FFFF-FFFF00000000}">
  <cacheSource type="worksheet">
    <worksheetSource ref="A13:F913" sheet="Asoc_ambiente_UD"/>
  </cacheSource>
  <cacheFields count="6">
    <cacheField name="Módulos Formativos" numFmtId="0">
      <sharedItems containsString="0" containsBlank="1" containsNumber="1" containsInteger="1" minValue="0" maxValue="0"/>
    </cacheField>
    <cacheField name="Denominación de Ambiente" numFmtId="0">
      <sharedItems containsBlank="1" count="11">
        <s v="Aula pedagógica"/>
        <m/>
        <s v="Aula de cómputo" u="1"/>
        <s v="Laboratorio de idiomas" u="1"/>
        <s v="Ambiente 6" u="1"/>
        <s v="Ambiente 10" u="1"/>
        <s v="Ambiente 7" u="1"/>
        <s v="Ambiente 8" u="1"/>
        <s v="Ambiente 9" u="1"/>
        <s v="Ambiente 4" u="1"/>
        <s v="Ambiente 5" u="1"/>
      </sharedItems>
    </cacheField>
    <cacheField name="Unidades Didácticas Asociadas" numFmtId="0">
      <sharedItems containsNonDate="0" containsString="0" containsBlank="1" count="1">
        <m/>
      </sharedItems>
    </cacheField>
    <cacheField name="Horas Teóricas" numFmtId="0">
      <sharedItems containsSemiMixedTypes="0" containsString="0" containsNumber="1" containsInteger="1" minValue="0" maxValue="0"/>
    </cacheField>
    <cacheField name="Horas Prácticas" numFmtId="0">
      <sharedItems containsSemiMixedTypes="0" containsString="0" containsNumber="1" containsInteger="1" minValue="0" maxValue="0"/>
    </cacheField>
    <cacheField name="Periodo" numFmtId="0">
      <sharedItems count="1">
        <e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00">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5" firstHeaderRow="1" firstDataRow="1" firstDataCol="1" rowPageCount="1" colPageCount="1"/>
  <pivotFields count="6">
    <pivotField showAll="0"/>
    <pivotField showAll="0"/>
    <pivotField axis="axisRow" showAll="0">
      <items count="2">
        <item x="0"/>
        <item t="default"/>
      </items>
    </pivotField>
    <pivotField showAll="0"/>
    <pivotField showAll="0"/>
    <pivotField axis="axisPage" showAll="0">
      <items count="2">
        <item x="0"/>
        <item t="default"/>
      </items>
    </pivotField>
  </pivotFields>
  <rowFields count="1">
    <field x="2"/>
  </rowFields>
  <rowItems count="2">
    <i>
      <x/>
    </i>
    <i t="grand">
      <x/>
    </i>
  </rowItems>
  <colItems count="1">
    <i/>
  </colItems>
  <pageFields count="1">
    <pageField fld="5"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B00-000001000000}"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6" firstHeaderRow="1" firstDataRow="1" firstDataCol="1"/>
  <pivotFields count="6">
    <pivotField showAll="0"/>
    <pivotField axis="axisRow" showAll="0">
      <items count="12">
        <item m="1" x="5"/>
        <item m="1" x="9"/>
        <item m="1" x="10"/>
        <item m="1" x="4"/>
        <item m="1" x="6"/>
        <item m="1" x="7"/>
        <item m="1" x="8"/>
        <item m="1" x="2"/>
        <item x="0"/>
        <item m="1" x="3"/>
        <item x="1"/>
        <item t="default"/>
      </items>
    </pivotField>
    <pivotField showAll="0"/>
    <pivotField showAll="0"/>
    <pivotField showAll="0"/>
    <pivotField showAll="0"/>
  </pivotFields>
  <rowFields count="1">
    <field x="1"/>
  </rowFields>
  <rowItems count="3">
    <i>
      <x v="8"/>
    </i>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F37"/>
  <sheetViews>
    <sheetView topLeftCell="A24" workbookViewId="0">
      <selection activeCell="A32" sqref="A32:E32"/>
    </sheetView>
  </sheetViews>
  <sheetFormatPr baseColWidth="10" defaultRowHeight="15" x14ac:dyDescent="0.25"/>
  <cols>
    <col min="1" max="1" width="20.42578125" style="3" customWidth="1"/>
    <col min="2" max="2" width="17.28515625" style="3" customWidth="1"/>
    <col min="3" max="3" width="16.85546875" style="3" customWidth="1"/>
    <col min="4" max="4" width="12.28515625" style="3" customWidth="1"/>
    <col min="5" max="5" width="22" style="3" customWidth="1"/>
    <col min="6" max="6" width="5.140625" style="3" customWidth="1"/>
    <col min="7" max="16384" width="11.42578125" style="3"/>
  </cols>
  <sheetData>
    <row r="1" spans="1:5" ht="38.25" customHeight="1" x14ac:dyDescent="0.25">
      <c r="A1" s="225" t="s">
        <v>171</v>
      </c>
      <c r="B1" s="225"/>
      <c r="C1" s="225"/>
      <c r="D1" s="225"/>
      <c r="E1" s="225"/>
    </row>
    <row r="2" spans="1:5" ht="8.1" customHeight="1" x14ac:dyDescent="0.25">
      <c r="A2" s="97"/>
      <c r="B2" s="98"/>
      <c r="C2" s="98"/>
      <c r="D2" s="98"/>
      <c r="E2" s="98"/>
    </row>
    <row r="3" spans="1:5" ht="34.5" customHeight="1" x14ac:dyDescent="0.25">
      <c r="A3" s="75" t="s">
        <v>38</v>
      </c>
      <c r="B3" s="226" t="s">
        <v>179</v>
      </c>
      <c r="C3" s="227"/>
      <c r="D3" s="187" t="s">
        <v>62</v>
      </c>
      <c r="E3" s="132" t="s">
        <v>180</v>
      </c>
    </row>
    <row r="4" spans="1:5" ht="8.1" customHeight="1" x14ac:dyDescent="0.25">
      <c r="A4" s="134"/>
      <c r="B4" s="133"/>
      <c r="C4" s="133"/>
      <c r="D4" s="133"/>
      <c r="E4" s="133"/>
    </row>
    <row r="5" spans="1:5" ht="22.5" customHeight="1" x14ac:dyDescent="0.25">
      <c r="A5" s="75" t="s">
        <v>42</v>
      </c>
      <c r="B5" s="186" t="s">
        <v>182</v>
      </c>
      <c r="C5" s="75" t="s">
        <v>43</v>
      </c>
      <c r="D5" s="226" t="s">
        <v>181</v>
      </c>
      <c r="E5" s="227"/>
    </row>
    <row r="6" spans="1:5" ht="8.1" customHeight="1" x14ac:dyDescent="0.25">
      <c r="A6" s="134"/>
      <c r="B6" s="135"/>
      <c r="C6" s="136"/>
      <c r="D6" s="135"/>
      <c r="E6" s="135"/>
    </row>
    <row r="7" spans="1:5" ht="20.25" customHeight="1" x14ac:dyDescent="0.25">
      <c r="A7" s="75" t="s">
        <v>44</v>
      </c>
      <c r="B7" s="226" t="s">
        <v>183</v>
      </c>
      <c r="C7" s="228"/>
      <c r="D7" s="228"/>
      <c r="E7" s="227"/>
    </row>
    <row r="8" spans="1:5" ht="8.1" customHeight="1" x14ac:dyDescent="0.25">
      <c r="A8" s="134"/>
      <c r="B8" s="135"/>
      <c r="C8" s="135"/>
      <c r="D8" s="135"/>
      <c r="E8" s="135"/>
    </row>
    <row r="9" spans="1:5" ht="28.5" customHeight="1" x14ac:dyDescent="0.25">
      <c r="A9" s="148" t="s">
        <v>151</v>
      </c>
      <c r="B9" s="229"/>
      <c r="C9" s="229"/>
      <c r="D9" s="229"/>
      <c r="E9" s="229"/>
    </row>
    <row r="10" spans="1:5" ht="8.1" customHeight="1" x14ac:dyDescent="0.25">
      <c r="A10" s="134"/>
      <c r="B10" s="135"/>
      <c r="C10" s="136"/>
      <c r="D10" s="135"/>
      <c r="E10" s="135"/>
    </row>
    <row r="11" spans="1:5" ht="50.25" customHeight="1" x14ac:dyDescent="0.25">
      <c r="A11" s="148" t="s">
        <v>152</v>
      </c>
      <c r="B11" s="226" t="s">
        <v>184</v>
      </c>
      <c r="C11" s="227"/>
      <c r="D11" s="146" t="s">
        <v>46</v>
      </c>
      <c r="E11" s="132" t="s">
        <v>185</v>
      </c>
    </row>
    <row r="12" spans="1:5" ht="8.1" customHeight="1" x14ac:dyDescent="0.25">
      <c r="A12" s="134"/>
      <c r="B12" s="135"/>
      <c r="C12" s="136"/>
      <c r="D12" s="135"/>
      <c r="E12" s="135"/>
    </row>
    <row r="13" spans="1:5" ht="32.25" customHeight="1" x14ac:dyDescent="0.25">
      <c r="A13" s="75" t="s">
        <v>153</v>
      </c>
      <c r="B13" s="186"/>
      <c r="C13" s="75" t="s">
        <v>45</v>
      </c>
      <c r="D13" s="210" t="s">
        <v>186</v>
      </c>
      <c r="E13" s="211"/>
    </row>
    <row r="14" spans="1:5" ht="8.1" customHeight="1" x14ac:dyDescent="0.25">
      <c r="A14" s="134"/>
      <c r="B14" s="135"/>
      <c r="C14" s="135"/>
      <c r="D14" s="135"/>
      <c r="E14" s="135"/>
    </row>
    <row r="15" spans="1:5" ht="28.5" customHeight="1" x14ac:dyDescent="0.25">
      <c r="A15" s="148" t="s">
        <v>41</v>
      </c>
      <c r="B15" s="226" t="s">
        <v>187</v>
      </c>
      <c r="C15" s="228"/>
      <c r="D15" s="228"/>
      <c r="E15" s="227"/>
    </row>
    <row r="16" spans="1:5" ht="8.1" customHeight="1" x14ac:dyDescent="0.25">
      <c r="A16" s="99"/>
      <c r="B16" s="100"/>
      <c r="C16" s="100"/>
      <c r="D16" s="100"/>
      <c r="E16" s="100"/>
    </row>
    <row r="17" spans="1:6" ht="21.75" customHeight="1" x14ac:dyDescent="0.25">
      <c r="A17" s="215" t="s">
        <v>7</v>
      </c>
      <c r="B17" s="216"/>
      <c r="C17" s="216"/>
      <c r="D17" s="216"/>
      <c r="E17" s="217"/>
      <c r="F17" s="188" t="s">
        <v>115</v>
      </c>
    </row>
    <row r="18" spans="1:6" ht="98.25" customHeight="1" x14ac:dyDescent="0.25">
      <c r="A18" s="222" t="s">
        <v>188</v>
      </c>
      <c r="B18" s="223"/>
      <c r="C18" s="223"/>
      <c r="D18" s="223"/>
      <c r="E18" s="224"/>
      <c r="F18" s="85" t="str">
        <f>A18</f>
        <v xml:space="preserve">El profesional técnico de Mecatrónica industrial, es competente en la implementación de sistemas electrónicos programables, que soportan los procesos industriales. Así como, la instalación, operación, mantenimiento y optimización que guardan relación con la mecánica, siguiendo los principios de buenas prácticas de programación, teniendo en cuenta el análisis de riesgo, estándares de seguridad y normativa vigente, además  organiza, gestiona y comunica la documentación de los sistemas de control en los procesos industriales y de servicios, utilizando las tecnologías de la información y comunicación con conocimientos de inglés técnico, que fortalecen sus competencias profesionales, desempeñándose de manera colaborativa y relacionándose en su entorno laboral bajo principios éticos. </v>
      </c>
    </row>
    <row r="19" spans="1:6" ht="21.75" customHeight="1" x14ac:dyDescent="0.25">
      <c r="A19" s="215" t="s">
        <v>156</v>
      </c>
      <c r="B19" s="216"/>
      <c r="C19" s="216"/>
      <c r="D19" s="216"/>
      <c r="E19" s="217"/>
      <c r="F19" s="85" t="str">
        <f>A19</f>
        <v>COMPETENCIAS ESPECÍFICAS  (UNIDAD DE COMPETENCIA)</v>
      </c>
    </row>
    <row r="20" spans="1:6" s="94" customFormat="1" ht="39" customHeight="1" x14ac:dyDescent="0.25">
      <c r="A20" s="222" t="s">
        <v>189</v>
      </c>
      <c r="B20" s="223"/>
      <c r="C20" s="223"/>
      <c r="D20" s="223"/>
      <c r="E20" s="224"/>
      <c r="F20" s="85" t="str">
        <f t="shared" ref="F20:F22" si="0">A20</f>
        <v>Implementar sistemas electrónicos programables que soportan los procesos industriales y de servicios, de acuerdo a los requerimientos funcionales, uso eficiente de la energía, optimización de procesos, estándares de seguridad y normativa vigente.</v>
      </c>
    </row>
    <row r="21" spans="1:6" s="94" customFormat="1" ht="40.5" customHeight="1" x14ac:dyDescent="0.25">
      <c r="A21" s="222" t="s">
        <v>190</v>
      </c>
      <c r="B21" s="223"/>
      <c r="C21" s="223"/>
      <c r="D21" s="223"/>
      <c r="E21" s="224"/>
      <c r="F21" s="85" t="str">
        <f t="shared" si="0"/>
        <v>Gestionar sistemas electrónicos de control y automatización en los procesos industriales y de servicios, de acuerdo a los requerimientos funcionales, uso eficiente de la energía, optimización de procesos análisis de riesgo, estándares de seguridad y normativa vigente.</v>
      </c>
    </row>
    <row r="22" spans="1:6" s="94" customFormat="1" ht="39" customHeight="1" x14ac:dyDescent="0.25">
      <c r="A22" s="222" t="s">
        <v>191</v>
      </c>
      <c r="B22" s="223"/>
      <c r="C22" s="223"/>
      <c r="D22" s="223"/>
      <c r="E22" s="224"/>
      <c r="F22" s="85" t="str">
        <f t="shared" si="0"/>
        <v>Desarrollar sistemas mecatrónicas que soportan los procesos industriales y servicios, de acuerdo a la demanda, optimización de procesos, uso eficiente de la energía, control de calidad, estándares de seguridad y normativa vigente.</v>
      </c>
    </row>
    <row r="23" spans="1:6" s="94" customFormat="1" ht="30.75" customHeight="1" x14ac:dyDescent="0.25">
      <c r="A23" s="215" t="s">
        <v>5</v>
      </c>
      <c r="B23" s="216"/>
      <c r="C23" s="216"/>
      <c r="D23" s="216"/>
      <c r="E23" s="217"/>
      <c r="F23" s="85" t="e">
        <f>#REF!</f>
        <v>#REF!</v>
      </c>
    </row>
    <row r="24" spans="1:6" s="94" customFormat="1" ht="30.75" customHeight="1" x14ac:dyDescent="0.25">
      <c r="A24" s="212" t="s">
        <v>192</v>
      </c>
      <c r="B24" s="213"/>
      <c r="C24" s="213"/>
      <c r="D24" s="213"/>
      <c r="E24" s="214"/>
      <c r="F24" s="85" t="e">
        <f>#REF!</f>
        <v>#REF!</v>
      </c>
    </row>
    <row r="25" spans="1:6" s="94" customFormat="1" ht="30.75" customHeight="1" x14ac:dyDescent="0.25">
      <c r="A25" s="212" t="s">
        <v>193</v>
      </c>
      <c r="B25" s="213"/>
      <c r="C25" s="213"/>
      <c r="D25" s="213"/>
      <c r="E25" s="214"/>
      <c r="F25" s="85" t="e">
        <f>#REF!</f>
        <v>#REF!</v>
      </c>
    </row>
    <row r="26" spans="1:6" ht="38.25" customHeight="1" x14ac:dyDescent="0.25">
      <c r="A26" s="212" t="s">
        <v>194</v>
      </c>
      <c r="B26" s="213"/>
      <c r="C26" s="213"/>
      <c r="D26" s="213"/>
      <c r="E26" s="214"/>
      <c r="F26" s="85" t="e">
        <f>#REF!</f>
        <v>#REF!</v>
      </c>
    </row>
    <row r="27" spans="1:6" ht="40.5" customHeight="1" x14ac:dyDescent="0.25">
      <c r="A27" s="212" t="s">
        <v>195</v>
      </c>
      <c r="B27" s="213"/>
      <c r="C27" s="213"/>
      <c r="D27" s="213"/>
      <c r="E27" s="214"/>
      <c r="F27" s="85" t="str">
        <f t="shared" ref="F27:F36" si="1">A23</f>
        <v>COMPETENCIAS PARA LA EMPLEABILIDAD</v>
      </c>
    </row>
    <row r="28" spans="1:6" ht="30" customHeight="1" x14ac:dyDescent="0.25">
      <c r="A28" s="212" t="s">
        <v>196</v>
      </c>
      <c r="B28" s="213"/>
      <c r="C28" s="213"/>
      <c r="D28" s="213"/>
      <c r="E28" s="214"/>
      <c r="F28" s="85" t="str">
        <f t="shared" si="1"/>
        <v>Comunicación efectiva.-  Expresar de manera clara conceptos, ideas, sentimientos, hechos y opiniones en forma oral y escrita para comunicarse e interactuar con otras personas en contextos sociales y laborales diversos.</v>
      </c>
    </row>
    <row r="29" spans="1:6" ht="50.25" customHeight="1" x14ac:dyDescent="0.25">
      <c r="A29" s="212" t="s">
        <v>244</v>
      </c>
      <c r="B29" s="213"/>
      <c r="C29" s="213"/>
      <c r="D29" s="213"/>
      <c r="E29" s="214"/>
      <c r="F29" s="85" t="str">
        <f t="shared" si="1"/>
        <v>Inglés.- Comprender y comunicar ideas, cotidianamente, a nivel oral y escrito, así como interactuar en diversas situaciones en idioma inglés, en contextos sociales y laborales.</v>
      </c>
    </row>
    <row r="30" spans="1:6" ht="29.25" customHeight="1" x14ac:dyDescent="0.25">
      <c r="A30" s="221" t="s">
        <v>243</v>
      </c>
      <c r="B30" s="213"/>
      <c r="C30" s="213"/>
      <c r="D30" s="213"/>
      <c r="E30" s="214"/>
      <c r="F30" s="85" t="str">
        <f t="shared" si="1"/>
        <v>Tecnologías de la Información.- Manejar herramientas informáticas de las TIC para buscar y analizar información, comunicarse y realizar procedimientos o tareas vinculados al área profesional, de acuerdo con los requerimientos de su entorno laboral.</v>
      </c>
    </row>
    <row r="31" spans="1:6" ht="30" customHeight="1" x14ac:dyDescent="0.25">
      <c r="A31" s="215" t="s">
        <v>8</v>
      </c>
      <c r="B31" s="216"/>
      <c r="C31" s="216"/>
      <c r="D31" s="216"/>
      <c r="E31" s="217"/>
      <c r="F31" s="85" t="e">
        <f>#REF!</f>
        <v>#REF!</v>
      </c>
    </row>
    <row r="32" spans="1:6" ht="57" customHeight="1" x14ac:dyDescent="0.25">
      <c r="A32" s="218" t="s">
        <v>197</v>
      </c>
      <c r="B32" s="219"/>
      <c r="C32" s="219"/>
      <c r="D32" s="219"/>
      <c r="E32" s="220"/>
      <c r="F32" s="85" t="e">
        <f>#REF!</f>
        <v>#REF!</v>
      </c>
    </row>
    <row r="33" spans="1:6" ht="160.5" customHeight="1" x14ac:dyDescent="0.25">
      <c r="A33" s="209" t="s">
        <v>157</v>
      </c>
      <c r="B33" s="209"/>
      <c r="C33" s="209"/>
      <c r="D33" s="209"/>
      <c r="E33" s="209"/>
      <c r="F33" s="85" t="e">
        <f>#REF!</f>
        <v>#REF!</v>
      </c>
    </row>
    <row r="34" spans="1:6" ht="30" customHeight="1" x14ac:dyDescent="0.25">
      <c r="F34" s="85" t="e">
        <f>#REF!</f>
        <v>#REF!</v>
      </c>
    </row>
    <row r="35" spans="1:6" ht="21.75" customHeight="1" x14ac:dyDescent="0.25">
      <c r="F35" s="85" t="str">
        <f t="shared" si="1"/>
        <v>ÁMBITOS DE DESEMPEÑO</v>
      </c>
    </row>
    <row r="36" spans="1:6" ht="99" customHeight="1" x14ac:dyDescent="0.25">
      <c r="F36" s="85" t="str">
        <f t="shared" si="1"/>
        <v xml:space="preserve"> - Áreas de control y automatización de las industrias procesadoras y envasadoras.
 - Área de Instrumentación de industrias petro-química, minera, siderúrgicas, biomédicas y farmaceutica
 - Área de transformación de metales y generación de energía eléctrica. 
 - Área ensamblaje de módulos automatizados</v>
      </c>
    </row>
    <row r="37" spans="1:6" ht="148.5" customHeight="1" x14ac:dyDescent="0.25">
      <c r="F37" s="85" t="str">
        <f>A33</f>
        <v>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v>
      </c>
    </row>
  </sheetData>
  <sheetProtection formatRows="0" deleteRows="0" autoFilter="0"/>
  <autoFilter ref="A17:F37" xr:uid="{00000000-0009-0000-0000-000000000000}">
    <filterColumn colId="0" showButton="0"/>
    <filterColumn colId="1" showButton="0"/>
    <filterColumn colId="2" showButton="0"/>
    <filterColumn colId="3" showButton="0"/>
  </autoFilter>
  <mergeCells count="25">
    <mergeCell ref="A1:E1"/>
    <mergeCell ref="D5:E5"/>
    <mergeCell ref="B7:E7"/>
    <mergeCell ref="A17:E17"/>
    <mergeCell ref="A18:E18"/>
    <mergeCell ref="B3:C3"/>
    <mergeCell ref="B11:C11"/>
    <mergeCell ref="B9:E9"/>
    <mergeCell ref="B15:E15"/>
    <mergeCell ref="A33:E33"/>
    <mergeCell ref="D13:E13"/>
    <mergeCell ref="A27:E27"/>
    <mergeCell ref="A28:E28"/>
    <mergeCell ref="A23:E23"/>
    <mergeCell ref="A24:E24"/>
    <mergeCell ref="A25:E25"/>
    <mergeCell ref="A31:E31"/>
    <mergeCell ref="A32:E32"/>
    <mergeCell ref="A29:E29"/>
    <mergeCell ref="A30:E30"/>
    <mergeCell ref="A26:E26"/>
    <mergeCell ref="A19:E19"/>
    <mergeCell ref="A20:E20"/>
    <mergeCell ref="A21:E21"/>
    <mergeCell ref="A22:E22"/>
  </mergeCells>
  <conditionalFormatting sqref="A18:E18">
    <cfRule type="containsBlanks" dxfId="188" priority="4">
      <formula>LEN(TRIM(A18))=0</formula>
    </cfRule>
  </conditionalFormatting>
  <conditionalFormatting sqref="A20:E22">
    <cfRule type="containsBlanks" dxfId="187" priority="1">
      <formula>LEN(TRIM(A20))=0</formula>
    </cfRule>
  </conditionalFormatting>
  <conditionalFormatting sqref="B5">
    <cfRule type="containsBlanks" dxfId="186" priority="10">
      <formula>LEN(TRIM(B5))=0</formula>
    </cfRule>
  </conditionalFormatting>
  <conditionalFormatting sqref="B3:C3">
    <cfRule type="containsBlanks" dxfId="185" priority="13">
      <formula>LEN(TRIM(B3))=0</formula>
    </cfRule>
  </conditionalFormatting>
  <conditionalFormatting sqref="B11:C11">
    <cfRule type="containsBlanks" dxfId="184" priority="8">
      <formula>LEN(TRIM(B11))=0</formula>
    </cfRule>
  </conditionalFormatting>
  <conditionalFormatting sqref="B7:E7">
    <cfRule type="containsBlanks" dxfId="183" priority="9">
      <formula>LEN(TRIM(B7))=0</formula>
    </cfRule>
  </conditionalFormatting>
  <conditionalFormatting sqref="B9:E9 B13 A24:E30 A32:E32">
    <cfRule type="containsBlanks" dxfId="182" priority="14">
      <formula>LEN(TRIM(A9))=0</formula>
    </cfRule>
  </conditionalFormatting>
  <conditionalFormatting sqref="B15:E15">
    <cfRule type="containsBlanks" dxfId="181" priority="5">
      <formula>LEN(TRIM(B15))=0</formula>
    </cfRule>
  </conditionalFormatting>
  <conditionalFormatting sqref="D5:E5">
    <cfRule type="containsBlanks" dxfId="180" priority="11">
      <formula>LEN(TRIM(D5))=0</formula>
    </cfRule>
  </conditionalFormatting>
  <conditionalFormatting sqref="D13:E13">
    <cfRule type="containsBlanks" dxfId="179" priority="6">
      <formula>LEN(TRIM(D13))=0</formula>
    </cfRule>
  </conditionalFormatting>
  <conditionalFormatting sqref="E3">
    <cfRule type="containsBlanks" dxfId="178" priority="12">
      <formula>LEN(TRIM(E3))=0</formula>
    </cfRule>
  </conditionalFormatting>
  <conditionalFormatting sqref="E11">
    <cfRule type="containsBlanks" dxfId="177" priority="7">
      <formula>LEN(TRIM(E11))=0</formula>
    </cfRule>
  </conditionalFormatting>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F914"/>
  <sheetViews>
    <sheetView topLeftCell="D315" workbookViewId="0">
      <selection activeCell="C359" sqref="C359"/>
    </sheetView>
  </sheetViews>
  <sheetFormatPr baseColWidth="10" defaultRowHeight="12.75" outlineLevelCol="1" x14ac:dyDescent="0.2"/>
  <cols>
    <col min="1" max="1" width="19.28515625" style="2" customWidth="1"/>
    <col min="2" max="2" width="26.85546875" style="60" customWidth="1"/>
    <col min="3" max="3" width="32.28515625" style="2" customWidth="1" outlineLevel="1"/>
    <col min="4" max="4" width="19.5703125" style="2" customWidth="1" outlineLevel="1"/>
    <col min="5" max="5" width="17.85546875" style="63" customWidth="1" outlineLevel="1"/>
    <col min="6" max="6" width="17.5703125" style="2" customWidth="1" outlineLevel="1"/>
    <col min="7" max="16384" width="11.42578125" style="2"/>
  </cols>
  <sheetData>
    <row r="1" spans="1:6" ht="18.75" x14ac:dyDescent="0.3">
      <c r="A1" s="272" t="s">
        <v>85</v>
      </c>
      <c r="B1" s="272"/>
      <c r="C1" s="272"/>
      <c r="D1" s="272"/>
      <c r="E1" s="272"/>
      <c r="F1" s="272"/>
    </row>
    <row r="2" spans="1:6" x14ac:dyDescent="0.2">
      <c r="A2" s="33"/>
      <c r="B2" s="76"/>
      <c r="C2" s="33"/>
      <c r="D2" s="33"/>
      <c r="E2" s="33"/>
      <c r="F2" s="33"/>
    </row>
    <row r="3" spans="1:6" ht="25.5" customHeight="1" x14ac:dyDescent="0.2">
      <c r="A3" s="19" t="s">
        <v>38</v>
      </c>
      <c r="B3" s="236" t="str">
        <f>Perfil_Egreso!B3</f>
        <v>Instituto de educación superior público "Catalina Buendía de Pecho"</v>
      </c>
      <c r="C3" s="236"/>
      <c r="D3" s="236"/>
      <c r="E3" s="35" t="s">
        <v>62</v>
      </c>
      <c r="F3" s="80" t="str">
        <f>Perfil_Egreso!E3</f>
        <v>0563619</v>
      </c>
    </row>
    <row r="4" spans="1:6" ht="15" customHeight="1" x14ac:dyDescent="0.2">
      <c r="A4" s="35"/>
      <c r="B4" s="35"/>
      <c r="C4" s="66"/>
      <c r="D4" s="66"/>
      <c r="E4" s="66"/>
      <c r="F4" s="66"/>
    </row>
    <row r="5" spans="1:6" ht="38.25" customHeight="1" x14ac:dyDescent="0.2">
      <c r="A5" s="19" t="s">
        <v>42</v>
      </c>
      <c r="B5" s="80" t="str">
        <f>Perfil_Egreso!B5</f>
        <v>Industrias manufactureras</v>
      </c>
      <c r="C5" s="35" t="s">
        <v>43</v>
      </c>
      <c r="D5" s="80" t="str">
        <f>Perfil_Egreso!D5</f>
        <v>Industria de bienes de capital</v>
      </c>
      <c r="E5" s="35" t="s">
        <v>44</v>
      </c>
      <c r="F5" s="80" t="str">
        <f>Perfil_Egreso!B7</f>
        <v>Fabricación de máquinas y equipos N.C.P. - Fabricación de robots industriales</v>
      </c>
    </row>
    <row r="6" spans="1:6" ht="12.75" customHeight="1" x14ac:dyDescent="0.2">
      <c r="A6" s="75"/>
      <c r="B6" s="35"/>
      <c r="C6" s="67"/>
      <c r="D6" s="67"/>
      <c r="E6" s="67"/>
      <c r="F6" s="67"/>
    </row>
    <row r="7" spans="1:6" ht="45" customHeight="1" x14ac:dyDescent="0.2">
      <c r="A7" s="75" t="str">
        <f>Perfil_Egreso!A11</f>
        <v>DENOMINACIÓN DEL PROGRAMA DE ESTUDIOS SEGÚN CNOF (según corresponda)</v>
      </c>
      <c r="B7" s="80" t="str">
        <f>Perfil_Egreso!B11:C11</f>
        <v xml:space="preserve">Mecatrónica Industrial </v>
      </c>
      <c r="C7" s="140" t="s">
        <v>46</v>
      </c>
      <c r="D7" s="138" t="str">
        <f>Perfil_Egreso!E11</f>
        <v xml:space="preserve">C1728-3-001 </v>
      </c>
      <c r="E7" s="140" t="s">
        <v>41</v>
      </c>
      <c r="F7" s="80" t="str">
        <f>Perfil_Egreso!B15</f>
        <v>Profesional técnico</v>
      </c>
    </row>
    <row r="8" spans="1:6" ht="12.75" customHeight="1" x14ac:dyDescent="0.2">
      <c r="A8" s="66"/>
      <c r="B8" s="67"/>
      <c r="C8" s="66"/>
      <c r="D8" s="66"/>
      <c r="E8" s="66"/>
      <c r="F8" s="66"/>
    </row>
    <row r="9" spans="1:6" ht="23.25" customHeight="1" x14ac:dyDescent="0.2">
      <c r="A9" s="75" t="s">
        <v>151</v>
      </c>
      <c r="B9" s="80">
        <f>Perfil_Egreso!B9:E9</f>
        <v>0</v>
      </c>
      <c r="C9" s="35" t="s">
        <v>6</v>
      </c>
      <c r="D9" s="80">
        <f>Itinerario!W17</f>
        <v>3264</v>
      </c>
      <c r="E9" s="35" t="s">
        <v>35</v>
      </c>
      <c r="F9" s="80">
        <f>Itinerario!T17</f>
        <v>140</v>
      </c>
    </row>
    <row r="10" spans="1:6" ht="12.75" customHeight="1" x14ac:dyDescent="0.2">
      <c r="A10" s="75"/>
      <c r="B10" s="35"/>
      <c r="C10" s="75"/>
      <c r="D10" s="75"/>
      <c r="E10" s="66"/>
      <c r="F10" s="66"/>
    </row>
    <row r="11" spans="1:6" ht="27" customHeight="1" x14ac:dyDescent="0.2">
      <c r="A11" s="19" t="s">
        <v>153</v>
      </c>
      <c r="B11" s="236">
        <f>Perfil_Egreso!B13</f>
        <v>0</v>
      </c>
      <c r="C11" s="236"/>
      <c r="D11" s="35" t="s">
        <v>45</v>
      </c>
      <c r="E11" s="275" t="str">
        <f>Perfil_Egreso!D13</f>
        <v>Presencial</v>
      </c>
      <c r="F11" s="276"/>
    </row>
    <row r="12" spans="1:6" x14ac:dyDescent="0.2">
      <c r="A12" s="35"/>
      <c r="B12" s="35"/>
      <c r="C12" s="35"/>
      <c r="D12" s="35"/>
      <c r="E12" s="75"/>
      <c r="F12" s="35"/>
    </row>
    <row r="13" spans="1:6" ht="20.25" customHeight="1" x14ac:dyDescent="0.2">
      <c r="A13" s="164" t="s">
        <v>3</v>
      </c>
      <c r="B13" s="164" t="s">
        <v>57</v>
      </c>
      <c r="C13" s="168" t="s">
        <v>58</v>
      </c>
      <c r="D13" s="164" t="s">
        <v>59</v>
      </c>
      <c r="E13" s="164" t="s">
        <v>60</v>
      </c>
      <c r="F13" s="164" t="s">
        <v>61</v>
      </c>
    </row>
    <row r="14" spans="1:6" x14ac:dyDescent="0.2">
      <c r="A14" s="380" t="str">
        <f>Itinerario!A24</f>
        <v xml:space="preserve">Modulo 1:  Sistemas mecatronicos  programables industriales y de servicio.  </v>
      </c>
      <c r="B14" s="381" t="str">
        <f>Ambiente_Equipamiento!$A$15</f>
        <v>Aula pedagógica</v>
      </c>
      <c r="C14" s="68" t="s">
        <v>439</v>
      </c>
      <c r="D14" s="78">
        <f>VLOOKUP(C14,Itinerario!$D$24:$W$54,18,FALSE)</f>
        <v>32</v>
      </c>
      <c r="E14" s="79">
        <f>VLOOKUP(C14,Itinerario!$D$24:$W$54,19,FALSE)</f>
        <v>32</v>
      </c>
      <c r="F14" s="79" t="str">
        <f>VLOOKUP(C14,Organización_Modular!$F$10:$G$40,2,FALSE)</f>
        <v>I</v>
      </c>
    </row>
    <row r="15" spans="1:6" x14ac:dyDescent="0.2">
      <c r="A15" s="380"/>
      <c r="B15" s="381"/>
      <c r="C15" s="68" t="s">
        <v>447</v>
      </c>
      <c r="D15" s="78">
        <f>VLOOKUP(C15,Itinerario!$D$24:$W$54,18,FALSE)</f>
        <v>32</v>
      </c>
      <c r="E15" s="79">
        <f>VLOOKUP(C15,Itinerario!$D$24:$W$54,19,FALSE)</f>
        <v>32</v>
      </c>
      <c r="F15" s="79" t="str">
        <f>VLOOKUP(C15,Organización_Modular!$F$10:$G$40,2,FALSE)</f>
        <v>II</v>
      </c>
    </row>
    <row r="16" spans="1:6" x14ac:dyDescent="0.2">
      <c r="A16" s="380"/>
      <c r="B16" s="381"/>
      <c r="C16" s="68" t="s">
        <v>443</v>
      </c>
      <c r="D16" s="78">
        <f>VLOOKUP(C16,Itinerario!$D$24:$W$54,18,FALSE)</f>
        <v>32</v>
      </c>
      <c r="E16" s="79">
        <f>VLOOKUP(C16,Itinerario!$D$24:$W$54,19,FALSE)</f>
        <v>32</v>
      </c>
      <c r="F16" s="79" t="str">
        <f>VLOOKUP(C16,Organización_Modular!$F$10:$G$40,2,FALSE)</f>
        <v>I</v>
      </c>
    </row>
    <row r="17" spans="1:6" x14ac:dyDescent="0.2">
      <c r="A17" s="380"/>
      <c r="B17" s="381"/>
      <c r="C17" s="68" t="s">
        <v>516</v>
      </c>
      <c r="D17" s="78">
        <f>VLOOKUP(C17,Itinerario!$D$24:$W$54,18,FALSE)</f>
        <v>16</v>
      </c>
      <c r="E17" s="79">
        <f>VLOOKUP(C17,Itinerario!$D$24:$W$54,19,FALSE)</f>
        <v>32</v>
      </c>
      <c r="F17" s="79" t="str">
        <f>VLOOKUP(C17,Organización_Modular!$F$10:$G$40,2,FALSE)</f>
        <v>I</v>
      </c>
    </row>
    <row r="18" spans="1:6" x14ac:dyDescent="0.2">
      <c r="A18" s="380"/>
      <c r="B18" s="381"/>
      <c r="C18" s="68" t="s">
        <v>517</v>
      </c>
      <c r="D18" s="78">
        <f>VLOOKUP(C18,Itinerario!$D$24:$W$54,18,FALSE)</f>
        <v>16</v>
      </c>
      <c r="E18" s="79">
        <f>VLOOKUP(C18,Itinerario!$D$24:$W$54,19,FALSE)</f>
        <v>32</v>
      </c>
      <c r="F18" s="79" t="str">
        <f>VLOOKUP(C18,Organización_Modular!$F$10:$G$40,2,FALSE)</f>
        <v>II</v>
      </c>
    </row>
    <row r="19" spans="1:6" x14ac:dyDescent="0.2">
      <c r="A19" s="380"/>
      <c r="B19" s="381"/>
      <c r="C19" s="68" t="s">
        <v>520</v>
      </c>
      <c r="D19" s="78">
        <f>VLOOKUP(C19,Itinerario!$D$24:$W$54,18,FALSE)</f>
        <v>16</v>
      </c>
      <c r="E19" s="79">
        <f>VLOOKUP(C19,Itinerario!$D$24:$W$54,19,FALSE)</f>
        <v>32</v>
      </c>
      <c r="F19" s="79" t="str">
        <f>VLOOKUP(C19,Organización_Modular!$F$10:$G$40,2,FALSE)</f>
        <v>II</v>
      </c>
    </row>
    <row r="20" spans="1:6" hidden="1" x14ac:dyDescent="0.2">
      <c r="A20" s="380"/>
      <c r="B20" s="381"/>
      <c r="C20" s="68"/>
      <c r="D20" s="78">
        <f>VLOOKUP(C20,Itinerario!$D$24:$W$54,18,FALSE)</f>
        <v>0</v>
      </c>
      <c r="E20" s="79">
        <f>VLOOKUP(C20,Itinerario!$D$24:$W$54,19,FALSE)</f>
        <v>0</v>
      </c>
      <c r="F20" s="79" t="e">
        <f>VLOOKUP(C20,Organización_Modular!$F$10:$G$40,2,FALSE)</f>
        <v>#N/A</v>
      </c>
    </row>
    <row r="21" spans="1:6" hidden="1" x14ac:dyDescent="0.2">
      <c r="A21" s="380"/>
      <c r="B21" s="381"/>
      <c r="C21" s="68"/>
      <c r="D21" s="78">
        <f>VLOOKUP(C21,Itinerario!$D$24:$W$54,18,FALSE)</f>
        <v>0</v>
      </c>
      <c r="E21" s="79">
        <f>VLOOKUP(C21,Itinerario!$D$24:$W$54,19,FALSE)</f>
        <v>0</v>
      </c>
      <c r="F21" s="79" t="e">
        <f>VLOOKUP(C21,Organización_Modular!$F$10:$G$40,2,FALSE)</f>
        <v>#N/A</v>
      </c>
    </row>
    <row r="22" spans="1:6" hidden="1" x14ac:dyDescent="0.2">
      <c r="A22" s="380"/>
      <c r="B22" s="381"/>
      <c r="C22" s="68"/>
      <c r="D22" s="78">
        <f>VLOOKUP(C22,Itinerario!$D$24:$W$54,18,FALSE)</f>
        <v>0</v>
      </c>
      <c r="E22" s="79">
        <f>VLOOKUP(C22,Itinerario!$D$24:$W$54,19,FALSE)</f>
        <v>0</v>
      </c>
      <c r="F22" s="79" t="e">
        <f>VLOOKUP(C22,Organización_Modular!$F$10:$G$40,2,FALSE)</f>
        <v>#N/A</v>
      </c>
    </row>
    <row r="23" spans="1:6" hidden="1" x14ac:dyDescent="0.2">
      <c r="A23" s="380"/>
      <c r="B23" s="381"/>
      <c r="C23" s="68"/>
      <c r="D23" s="78">
        <f>VLOOKUP(C23,Itinerario!$D$24:$W$54,18,FALSE)</f>
        <v>0</v>
      </c>
      <c r="E23" s="79">
        <f>VLOOKUP(C23,Itinerario!$D$24:$W$54,19,FALSE)</f>
        <v>0</v>
      </c>
      <c r="F23" s="79" t="e">
        <f>VLOOKUP(C23,Organización_Modular!$F$10:$G$40,2,FALSE)</f>
        <v>#N/A</v>
      </c>
    </row>
    <row r="24" spans="1:6" hidden="1" x14ac:dyDescent="0.2">
      <c r="A24" s="380"/>
      <c r="B24" s="381"/>
      <c r="C24" s="68"/>
      <c r="D24" s="78">
        <f>VLOOKUP(C24,Itinerario!$D$24:$W$54,18,FALSE)</f>
        <v>0</v>
      </c>
      <c r="E24" s="79">
        <f>VLOOKUP(C24,Itinerario!$D$24:$W$54,19,FALSE)</f>
        <v>0</v>
      </c>
      <c r="F24" s="79" t="e">
        <f>VLOOKUP(C24,Organización_Modular!$F$10:$G$40,2,FALSE)</f>
        <v>#N/A</v>
      </c>
    </row>
    <row r="25" spans="1:6" hidden="1" x14ac:dyDescent="0.2">
      <c r="A25" s="380"/>
      <c r="B25" s="381"/>
      <c r="C25" s="68"/>
      <c r="D25" s="78">
        <f>VLOOKUP(C25,Itinerario!$D$24:$W$54,18,FALSE)</f>
        <v>0</v>
      </c>
      <c r="E25" s="79">
        <f>VLOOKUP(C25,Itinerario!$D$24:$W$54,19,FALSE)</f>
        <v>0</v>
      </c>
      <c r="F25" s="79" t="e">
        <f>VLOOKUP(C25,Organización_Modular!$F$10:$G$40,2,FALSE)</f>
        <v>#N/A</v>
      </c>
    </row>
    <row r="26" spans="1:6" hidden="1" x14ac:dyDescent="0.2">
      <c r="A26" s="380"/>
      <c r="B26" s="381"/>
      <c r="C26" s="68"/>
      <c r="D26" s="78">
        <f>VLOOKUP(C26,Itinerario!$D$24:$W$54,18,FALSE)</f>
        <v>0</v>
      </c>
      <c r="E26" s="79">
        <f>VLOOKUP(C26,Itinerario!$D$24:$W$54,19,FALSE)</f>
        <v>0</v>
      </c>
      <c r="F26" s="79" t="e">
        <f>VLOOKUP(C26,Organización_Modular!$F$10:$G$40,2,FALSE)</f>
        <v>#N/A</v>
      </c>
    </row>
    <row r="27" spans="1:6" hidden="1" x14ac:dyDescent="0.2">
      <c r="A27" s="380"/>
      <c r="B27" s="381"/>
      <c r="C27" s="68"/>
      <c r="D27" s="78">
        <f>VLOOKUP(C27,Itinerario!$D$24:$W$54,18,FALSE)</f>
        <v>0</v>
      </c>
      <c r="E27" s="79">
        <f>VLOOKUP(C27,Itinerario!$D$24:$W$54,19,FALSE)</f>
        <v>0</v>
      </c>
      <c r="F27" s="79" t="e">
        <f>VLOOKUP(C27,Organización_Modular!$F$10:$G$40,2,FALSE)</f>
        <v>#N/A</v>
      </c>
    </row>
    <row r="28" spans="1:6" hidden="1" x14ac:dyDescent="0.2">
      <c r="A28" s="380"/>
      <c r="B28" s="381"/>
      <c r="C28" s="68"/>
      <c r="D28" s="78">
        <f>VLOOKUP(C28,Itinerario!$D$24:$W$54,18,FALSE)</f>
        <v>0</v>
      </c>
      <c r="E28" s="79">
        <f>VLOOKUP(C28,Itinerario!$D$24:$W$54,19,FALSE)</f>
        <v>0</v>
      </c>
      <c r="F28" s="79" t="e">
        <f>VLOOKUP(C28,Organización_Modular!$F$10:$G$40,2,FALSE)</f>
        <v>#N/A</v>
      </c>
    </row>
    <row r="29" spans="1:6" x14ac:dyDescent="0.2">
      <c r="A29" s="380"/>
      <c r="B29" s="381" t="s">
        <v>1108</v>
      </c>
      <c r="C29" s="68" t="s">
        <v>440</v>
      </c>
      <c r="D29" s="78">
        <f>VLOOKUP(C29,Itinerario!$D$24:$W$54,18,FALSE)</f>
        <v>48</v>
      </c>
      <c r="E29" s="79">
        <f>VLOOKUP(C29,Itinerario!$D$24:$W$54,19,FALSE)</f>
        <v>32</v>
      </c>
      <c r="F29" s="79" t="str">
        <f>VLOOKUP(C29,Organización_Modular!$F$10:$G$40,2,FALSE)</f>
        <v>I</v>
      </c>
    </row>
    <row r="30" spans="1:6" x14ac:dyDescent="0.2">
      <c r="A30" s="380"/>
      <c r="B30" s="381"/>
      <c r="C30" s="68" t="s">
        <v>444</v>
      </c>
      <c r="D30" s="78">
        <f>VLOOKUP(C30,Itinerario!$D$24:$W$54,18,FALSE)</f>
        <v>32</v>
      </c>
      <c r="E30" s="79">
        <f>VLOOKUP(C30,Itinerario!$D$24:$W$54,19,FALSE)</f>
        <v>64</v>
      </c>
      <c r="F30" s="79" t="str">
        <f>VLOOKUP(C30,Organización_Modular!$F$10:$G$40,2,FALSE)</f>
        <v>II</v>
      </c>
    </row>
    <row r="31" spans="1:6" x14ac:dyDescent="0.2">
      <c r="A31" s="380"/>
      <c r="B31" s="381"/>
      <c r="C31" s="68" t="s">
        <v>441</v>
      </c>
      <c r="D31" s="78">
        <f>VLOOKUP(C31,Itinerario!$D$24:$W$54,18,FALSE)</f>
        <v>32</v>
      </c>
      <c r="E31" s="79">
        <f>VLOOKUP(C31,Itinerario!$D$24:$W$54,19,FALSE)</f>
        <v>32</v>
      </c>
      <c r="F31" s="79" t="str">
        <f>VLOOKUP(C31,Organización_Modular!$F$10:$G$40,2,FALSE)</f>
        <v>I</v>
      </c>
    </row>
    <row r="32" spans="1:6" ht="0.75" customHeight="1" x14ac:dyDescent="0.2">
      <c r="A32" s="380"/>
      <c r="B32" s="381"/>
      <c r="C32" s="68"/>
      <c r="D32" s="78">
        <f>VLOOKUP(C32,Itinerario!$D$24:$W$54,18,FALSE)</f>
        <v>0</v>
      </c>
      <c r="E32" s="79">
        <f>VLOOKUP(C32,Itinerario!$D$24:$W$54,19,FALSE)</f>
        <v>0</v>
      </c>
      <c r="F32" s="79" t="e">
        <f>VLOOKUP(C32,Organización_Modular!$F$10:$G$40,2,FALSE)</f>
        <v>#N/A</v>
      </c>
    </row>
    <row r="33" spans="1:6" hidden="1" x14ac:dyDescent="0.2">
      <c r="A33" s="380"/>
      <c r="B33" s="381"/>
      <c r="C33" s="68"/>
      <c r="D33" s="78">
        <f>VLOOKUP(C33,Itinerario!$D$24:$W$54,18,FALSE)</f>
        <v>0</v>
      </c>
      <c r="E33" s="79">
        <f>VLOOKUP(C33,Itinerario!$D$24:$W$54,19,FALSE)</f>
        <v>0</v>
      </c>
      <c r="F33" s="79" t="e">
        <f>VLOOKUP(C33,Organización_Modular!$F$10:$G$40,2,FALSE)</f>
        <v>#N/A</v>
      </c>
    </row>
    <row r="34" spans="1:6" hidden="1" x14ac:dyDescent="0.2">
      <c r="A34" s="380"/>
      <c r="B34" s="381"/>
      <c r="C34" s="68"/>
      <c r="D34" s="78">
        <f>VLOOKUP(C34,Itinerario!$D$24:$W$54,18,FALSE)</f>
        <v>0</v>
      </c>
      <c r="E34" s="79">
        <f>VLOOKUP(C34,Itinerario!$D$24:$W$54,19,FALSE)</f>
        <v>0</v>
      </c>
      <c r="F34" s="79" t="e">
        <f>VLOOKUP(C34,Organización_Modular!$F$10:$G$40,2,FALSE)</f>
        <v>#N/A</v>
      </c>
    </row>
    <row r="35" spans="1:6" hidden="1" x14ac:dyDescent="0.2">
      <c r="A35" s="380"/>
      <c r="B35" s="381"/>
      <c r="C35" s="68"/>
      <c r="D35" s="78">
        <f>VLOOKUP(C35,Itinerario!$D$24:$W$54,18,FALSE)</f>
        <v>0</v>
      </c>
      <c r="E35" s="79">
        <f>VLOOKUP(C35,Itinerario!$D$24:$W$54,19,FALSE)</f>
        <v>0</v>
      </c>
      <c r="F35" s="79" t="e">
        <f>VLOOKUP(C35,Organización_Modular!$F$10:$G$40,2,FALSE)</f>
        <v>#N/A</v>
      </c>
    </row>
    <row r="36" spans="1:6" hidden="1" x14ac:dyDescent="0.2">
      <c r="A36" s="380"/>
      <c r="B36" s="381"/>
      <c r="C36" s="68"/>
      <c r="D36" s="78">
        <f>VLOOKUP(C36,Itinerario!$D$24:$W$54,18,FALSE)</f>
        <v>0</v>
      </c>
      <c r="E36" s="79">
        <f>VLOOKUP(C36,Itinerario!$D$24:$W$54,19,FALSE)</f>
        <v>0</v>
      </c>
      <c r="F36" s="79" t="e">
        <f>VLOOKUP(C36,Organización_Modular!$F$10:$G$40,2,FALSE)</f>
        <v>#N/A</v>
      </c>
    </row>
    <row r="37" spans="1:6" hidden="1" x14ac:dyDescent="0.2">
      <c r="A37" s="380"/>
      <c r="B37" s="381"/>
      <c r="C37" s="68"/>
      <c r="D37" s="78">
        <f>VLOOKUP(C37,Itinerario!$D$24:$W$54,18,FALSE)</f>
        <v>0</v>
      </c>
      <c r="E37" s="79">
        <f>VLOOKUP(C37,Itinerario!$D$24:$W$54,19,FALSE)</f>
        <v>0</v>
      </c>
      <c r="F37" s="79" t="e">
        <f>VLOOKUP(C37,Organización_Modular!$F$10:$G$40,2,FALSE)</f>
        <v>#N/A</v>
      </c>
    </row>
    <row r="38" spans="1:6" hidden="1" x14ac:dyDescent="0.2">
      <c r="A38" s="380"/>
      <c r="B38" s="381"/>
      <c r="C38" s="68"/>
      <c r="D38" s="78">
        <f>VLOOKUP(C38,Itinerario!$D$24:$W$54,18,FALSE)</f>
        <v>0</v>
      </c>
      <c r="E38" s="79">
        <f>VLOOKUP(C38,Itinerario!$D$24:$W$54,19,FALSE)</f>
        <v>0</v>
      </c>
      <c r="F38" s="79" t="e">
        <f>VLOOKUP(C38,Organización_Modular!$F$10:$G$40,2,FALSE)</f>
        <v>#N/A</v>
      </c>
    </row>
    <row r="39" spans="1:6" hidden="1" x14ac:dyDescent="0.2">
      <c r="A39" s="380"/>
      <c r="B39" s="381"/>
      <c r="C39" s="68"/>
      <c r="D39" s="78">
        <f>VLOOKUP(C39,Itinerario!$D$24:$W$54,18,FALSE)</f>
        <v>0</v>
      </c>
      <c r="E39" s="79">
        <f>VLOOKUP(C39,Itinerario!$D$24:$W$54,19,FALSE)</f>
        <v>0</v>
      </c>
      <c r="F39" s="79" t="e">
        <f>VLOOKUP(C39,Organización_Modular!$F$10:$G$40,2,FALSE)</f>
        <v>#N/A</v>
      </c>
    </row>
    <row r="40" spans="1:6" hidden="1" x14ac:dyDescent="0.2">
      <c r="A40" s="380"/>
      <c r="B40" s="381"/>
      <c r="C40" s="68"/>
      <c r="D40" s="78">
        <f>VLOOKUP(C40,Itinerario!$D$24:$W$54,18,FALSE)</f>
        <v>0</v>
      </c>
      <c r="E40" s="79">
        <f>VLOOKUP(C40,Itinerario!$D$24:$W$54,19,FALSE)</f>
        <v>0</v>
      </c>
      <c r="F40" s="79" t="e">
        <f>VLOOKUP(C40,Organización_Modular!$F$10:$G$40,2,FALSE)</f>
        <v>#N/A</v>
      </c>
    </row>
    <row r="41" spans="1:6" hidden="1" x14ac:dyDescent="0.2">
      <c r="A41" s="380"/>
      <c r="B41" s="381"/>
      <c r="C41" s="68"/>
      <c r="D41" s="78">
        <f>VLOOKUP(C41,Itinerario!$D$24:$W$54,18,FALSE)</f>
        <v>0</v>
      </c>
      <c r="E41" s="79">
        <f>VLOOKUP(C41,Itinerario!$D$24:$W$54,19,FALSE)</f>
        <v>0</v>
      </c>
      <c r="F41" s="79" t="e">
        <f>VLOOKUP(C41,Organización_Modular!$F$10:$G$40,2,FALSE)</f>
        <v>#N/A</v>
      </c>
    </row>
    <row r="42" spans="1:6" hidden="1" x14ac:dyDescent="0.2">
      <c r="A42" s="380"/>
      <c r="B42" s="381"/>
      <c r="C42" s="68"/>
      <c r="D42" s="78">
        <f>VLOOKUP(C42,Itinerario!$D$24:$W$54,18,FALSE)</f>
        <v>0</v>
      </c>
      <c r="E42" s="79">
        <f>VLOOKUP(C42,Itinerario!$D$24:$W$54,19,FALSE)</f>
        <v>0</v>
      </c>
      <c r="F42" s="79" t="e">
        <f>VLOOKUP(C42,Organización_Modular!$F$10:$G$40,2,FALSE)</f>
        <v>#N/A</v>
      </c>
    </row>
    <row r="43" spans="1:6" hidden="1" x14ac:dyDescent="0.2">
      <c r="A43" s="380"/>
      <c r="B43" s="381"/>
      <c r="C43" s="68"/>
      <c r="D43" s="78">
        <f>VLOOKUP(C43,Itinerario!$D$24:$W$54,18,FALSE)</f>
        <v>0</v>
      </c>
      <c r="E43" s="79">
        <f>VLOOKUP(C43,Itinerario!$D$24:$W$54,19,FALSE)</f>
        <v>0</v>
      </c>
      <c r="F43" s="79" t="e">
        <f>VLOOKUP(C43,Organización_Modular!$F$10:$G$40,2,FALSE)</f>
        <v>#N/A</v>
      </c>
    </row>
    <row r="44" spans="1:6" x14ac:dyDescent="0.2">
      <c r="A44" s="380"/>
      <c r="B44" s="381" t="s">
        <v>1109</v>
      </c>
      <c r="C44" s="68" t="s">
        <v>441</v>
      </c>
      <c r="D44" s="78">
        <f>VLOOKUP(C44,Itinerario!$D$24:$W$54,18,FALSE)</f>
        <v>32</v>
      </c>
      <c r="E44" s="79">
        <f>VLOOKUP(C44,Itinerario!$D$24:$W$54,19,FALSE)</f>
        <v>32</v>
      </c>
      <c r="F44" s="79" t="str">
        <f>VLOOKUP(C44,Organización_Modular!$F$10:$G$40,2,FALSE)</f>
        <v>I</v>
      </c>
    </row>
    <row r="45" spans="1:6" ht="23.25" customHeight="1" x14ac:dyDescent="0.2">
      <c r="A45" s="380"/>
      <c r="B45" s="381"/>
      <c r="C45" s="68" t="s">
        <v>446</v>
      </c>
      <c r="D45" s="78">
        <f>VLOOKUP(C45,Itinerario!$D$24:$W$54,18,FALSE)</f>
        <v>32</v>
      </c>
      <c r="E45" s="79">
        <f>VLOOKUP(C45,Itinerario!$D$24:$W$54,19,FALSE)</f>
        <v>64</v>
      </c>
      <c r="F45" s="79" t="str">
        <f>VLOOKUP(C45,Organización_Modular!$F$10:$G$40,2,FALSE)</f>
        <v>II</v>
      </c>
    </row>
    <row r="46" spans="1:6" hidden="1" x14ac:dyDescent="0.2">
      <c r="A46" s="380"/>
      <c r="B46" s="381"/>
      <c r="C46" s="68"/>
      <c r="D46" s="78">
        <f>VLOOKUP(C46,Itinerario!$D$24:$W$54,18,FALSE)</f>
        <v>0</v>
      </c>
      <c r="E46" s="79">
        <f>VLOOKUP(C46,Itinerario!$D$24:$W$54,19,FALSE)</f>
        <v>0</v>
      </c>
      <c r="F46" s="79" t="e">
        <f>VLOOKUP(C46,Organización_Modular!$F$10:$G$40,2,FALSE)</f>
        <v>#N/A</v>
      </c>
    </row>
    <row r="47" spans="1:6" hidden="1" x14ac:dyDescent="0.2">
      <c r="A47" s="380"/>
      <c r="B47" s="381"/>
      <c r="C47" s="68"/>
      <c r="D47" s="78">
        <f>VLOOKUP(C47,Itinerario!$D$24:$W$54,18,FALSE)</f>
        <v>0</v>
      </c>
      <c r="E47" s="79">
        <f>VLOOKUP(C47,Itinerario!$D$24:$W$54,19,FALSE)</f>
        <v>0</v>
      </c>
      <c r="F47" s="79" t="e">
        <f>VLOOKUP(C47,Organización_Modular!$F$10:$G$40,2,FALSE)</f>
        <v>#N/A</v>
      </c>
    </row>
    <row r="48" spans="1:6" hidden="1" x14ac:dyDescent="0.2">
      <c r="A48" s="380"/>
      <c r="B48" s="381"/>
      <c r="C48" s="68"/>
      <c r="D48" s="78">
        <f>VLOOKUP(C48,Itinerario!$D$24:$W$54,18,FALSE)</f>
        <v>0</v>
      </c>
      <c r="E48" s="79">
        <f>VLOOKUP(C48,Itinerario!$D$24:$W$54,19,FALSE)</f>
        <v>0</v>
      </c>
      <c r="F48" s="79" t="e">
        <f>VLOOKUP(C48,Organización_Modular!$F$10:$G$40,2,FALSE)</f>
        <v>#N/A</v>
      </c>
    </row>
    <row r="49" spans="1:6" hidden="1" x14ac:dyDescent="0.2">
      <c r="A49" s="380"/>
      <c r="B49" s="381"/>
      <c r="C49" s="68"/>
      <c r="D49" s="78">
        <f>VLOOKUP(C49,Itinerario!$D$24:$W$54,18,FALSE)</f>
        <v>0</v>
      </c>
      <c r="E49" s="79">
        <f>VLOOKUP(C49,Itinerario!$D$24:$W$54,19,FALSE)</f>
        <v>0</v>
      </c>
      <c r="F49" s="79" t="e">
        <f>VLOOKUP(C49,Organización_Modular!$F$10:$G$40,2,FALSE)</f>
        <v>#N/A</v>
      </c>
    </row>
    <row r="50" spans="1:6" hidden="1" x14ac:dyDescent="0.2">
      <c r="A50" s="380"/>
      <c r="B50" s="381"/>
      <c r="C50" s="68"/>
      <c r="D50" s="78">
        <f>VLOOKUP(C50,Itinerario!$D$24:$W$54,18,FALSE)</f>
        <v>0</v>
      </c>
      <c r="E50" s="79">
        <f>VLOOKUP(C50,Itinerario!$D$24:$W$54,19,FALSE)</f>
        <v>0</v>
      </c>
      <c r="F50" s="79" t="e">
        <f>VLOOKUP(C50,Organización_Modular!$F$10:$G$40,2,FALSE)</f>
        <v>#N/A</v>
      </c>
    </row>
    <row r="51" spans="1:6" hidden="1" x14ac:dyDescent="0.2">
      <c r="A51" s="380"/>
      <c r="B51" s="381"/>
      <c r="C51" s="68"/>
      <c r="D51" s="78">
        <f>VLOOKUP(C51,Itinerario!$D$24:$W$54,18,FALSE)</f>
        <v>0</v>
      </c>
      <c r="E51" s="79">
        <f>VLOOKUP(C51,Itinerario!$D$24:$W$54,19,FALSE)</f>
        <v>0</v>
      </c>
      <c r="F51" s="79" t="e">
        <f>VLOOKUP(C51,Organización_Modular!$F$10:$G$40,2,FALSE)</f>
        <v>#N/A</v>
      </c>
    </row>
    <row r="52" spans="1:6" hidden="1" x14ac:dyDescent="0.2">
      <c r="A52" s="380"/>
      <c r="B52" s="381"/>
      <c r="C52" s="68"/>
      <c r="D52" s="78">
        <f>VLOOKUP(C52,Itinerario!$D$24:$W$54,18,FALSE)</f>
        <v>0</v>
      </c>
      <c r="E52" s="79">
        <f>VLOOKUP(C52,Itinerario!$D$24:$W$54,19,FALSE)</f>
        <v>0</v>
      </c>
      <c r="F52" s="79" t="e">
        <f>VLOOKUP(C52,Organización_Modular!$F$10:$G$40,2,FALSE)</f>
        <v>#N/A</v>
      </c>
    </row>
    <row r="53" spans="1:6" hidden="1" x14ac:dyDescent="0.2">
      <c r="A53" s="380"/>
      <c r="B53" s="381"/>
      <c r="C53" s="68"/>
      <c r="D53" s="78">
        <f>VLOOKUP(C53,Itinerario!$D$24:$W$54,18,FALSE)</f>
        <v>0</v>
      </c>
      <c r="E53" s="79">
        <f>VLOOKUP(C53,Itinerario!$D$24:$W$54,19,FALSE)</f>
        <v>0</v>
      </c>
      <c r="F53" s="79" t="e">
        <f>VLOOKUP(C53,Organización_Modular!$F$10:$G$40,2,FALSE)</f>
        <v>#N/A</v>
      </c>
    </row>
    <row r="54" spans="1:6" hidden="1" x14ac:dyDescent="0.2">
      <c r="A54" s="380"/>
      <c r="B54" s="381"/>
      <c r="C54" s="68"/>
      <c r="D54" s="78">
        <f>VLOOKUP(C54,Itinerario!$D$24:$W$54,18,FALSE)</f>
        <v>0</v>
      </c>
      <c r="E54" s="79">
        <f>VLOOKUP(C54,Itinerario!$D$24:$W$54,19,FALSE)</f>
        <v>0</v>
      </c>
      <c r="F54" s="79" t="e">
        <f>VLOOKUP(C54,Organización_Modular!$F$10:$G$40,2,FALSE)</f>
        <v>#N/A</v>
      </c>
    </row>
    <row r="55" spans="1:6" hidden="1" x14ac:dyDescent="0.2">
      <c r="A55" s="380"/>
      <c r="B55" s="381"/>
      <c r="C55" s="68"/>
      <c r="D55" s="78">
        <f>VLOOKUP(C55,Itinerario!$D$24:$W$54,18,FALSE)</f>
        <v>0</v>
      </c>
      <c r="E55" s="79">
        <f>VLOOKUP(C55,Itinerario!$D$24:$W$54,19,FALSE)</f>
        <v>0</v>
      </c>
      <c r="F55" s="79" t="e">
        <f>VLOOKUP(C55,Organización_Modular!$F$10:$G$40,2,FALSE)</f>
        <v>#N/A</v>
      </c>
    </row>
    <row r="56" spans="1:6" hidden="1" x14ac:dyDescent="0.2">
      <c r="A56" s="380"/>
      <c r="B56" s="381"/>
      <c r="C56" s="68"/>
      <c r="D56" s="78">
        <f>VLOOKUP(C56,Itinerario!$D$24:$W$54,18,FALSE)</f>
        <v>0</v>
      </c>
      <c r="E56" s="79">
        <f>VLOOKUP(C56,Itinerario!$D$24:$W$54,19,FALSE)</f>
        <v>0</v>
      </c>
      <c r="F56" s="79" t="e">
        <f>VLOOKUP(C56,Organización_Modular!$F$10:$G$40,2,FALSE)</f>
        <v>#N/A</v>
      </c>
    </row>
    <row r="57" spans="1:6" hidden="1" x14ac:dyDescent="0.2">
      <c r="A57" s="380"/>
      <c r="B57" s="381"/>
      <c r="C57" s="68"/>
      <c r="D57" s="78">
        <f>VLOOKUP(C57,Itinerario!$D$24:$W$54,18,FALSE)</f>
        <v>0</v>
      </c>
      <c r="E57" s="79">
        <f>VLOOKUP(C57,Itinerario!$D$24:$W$54,19,FALSE)</f>
        <v>0</v>
      </c>
      <c r="F57" s="79" t="e">
        <f>VLOOKUP(C57,Organización_Modular!$F$10:$G$40,2,FALSE)</f>
        <v>#N/A</v>
      </c>
    </row>
    <row r="58" spans="1:6" hidden="1" x14ac:dyDescent="0.2">
      <c r="A58" s="380"/>
      <c r="B58" s="381"/>
      <c r="C58" s="68"/>
      <c r="D58" s="78">
        <f>VLOOKUP(C58,Itinerario!$D$24:$W$54,18,FALSE)</f>
        <v>0</v>
      </c>
      <c r="E58" s="79">
        <f>VLOOKUP(C58,Itinerario!$D$24:$W$54,19,FALSE)</f>
        <v>0</v>
      </c>
      <c r="F58" s="79" t="e">
        <f>VLOOKUP(C58,Organización_Modular!$F$10:$G$40,2,FALSE)</f>
        <v>#N/A</v>
      </c>
    </row>
    <row r="59" spans="1:6" ht="27.75" customHeight="1" x14ac:dyDescent="0.2">
      <c r="A59" s="380"/>
      <c r="B59" s="381" t="s">
        <v>1219</v>
      </c>
      <c r="C59" s="68" t="s">
        <v>445</v>
      </c>
      <c r="D59" s="78">
        <f>VLOOKUP(C59,Itinerario!$D$24:$W$54,18,FALSE)</f>
        <v>16</v>
      </c>
      <c r="E59" s="79">
        <f>VLOOKUP(C59,Itinerario!$D$24:$W$54,19,FALSE)</f>
        <v>64</v>
      </c>
      <c r="F59" s="79" t="str">
        <f>VLOOKUP(C59,Organización_Modular!$F$10:$G$40,2,FALSE)</f>
        <v>II</v>
      </c>
    </row>
    <row r="60" spans="1:6" ht="2.25" hidden="1" customHeight="1" x14ac:dyDescent="0.2">
      <c r="A60" s="380"/>
      <c r="B60" s="381"/>
      <c r="C60" s="68"/>
      <c r="D60" s="78">
        <f>VLOOKUP(C60,Itinerario!$D$24:$W$54,18,FALSE)</f>
        <v>0</v>
      </c>
      <c r="E60" s="79">
        <f>VLOOKUP(C60,Itinerario!$D$24:$W$54,19,FALSE)</f>
        <v>0</v>
      </c>
      <c r="F60" s="79" t="e">
        <f>VLOOKUP(C60,Organización_Modular!$F$10:$G$40,2,FALSE)</f>
        <v>#N/A</v>
      </c>
    </row>
    <row r="61" spans="1:6" hidden="1" x14ac:dyDescent="0.2">
      <c r="A61" s="380"/>
      <c r="B61" s="381"/>
      <c r="C61" s="68"/>
      <c r="D61" s="78">
        <f>VLOOKUP(C61,Itinerario!$D$24:$W$54,18,FALSE)</f>
        <v>0</v>
      </c>
      <c r="E61" s="79">
        <f>VLOOKUP(C61,Itinerario!$D$24:$W$54,19,FALSE)</f>
        <v>0</v>
      </c>
      <c r="F61" s="79" t="e">
        <f>VLOOKUP(C61,Organización_Modular!$F$10:$G$40,2,FALSE)</f>
        <v>#N/A</v>
      </c>
    </row>
    <row r="62" spans="1:6" hidden="1" x14ac:dyDescent="0.2">
      <c r="A62" s="380"/>
      <c r="B62" s="381"/>
      <c r="C62" s="68"/>
      <c r="D62" s="78">
        <f>VLOOKUP(C62,Itinerario!$D$24:$W$54,18,FALSE)</f>
        <v>0</v>
      </c>
      <c r="E62" s="79">
        <f>VLOOKUP(C62,Itinerario!$D$24:$W$54,19,FALSE)</f>
        <v>0</v>
      </c>
      <c r="F62" s="79" t="e">
        <f>VLOOKUP(C62,Organización_Modular!$F$10:$G$40,2,FALSE)</f>
        <v>#N/A</v>
      </c>
    </row>
    <row r="63" spans="1:6" hidden="1" x14ac:dyDescent="0.2">
      <c r="A63" s="380"/>
      <c r="B63" s="381"/>
      <c r="C63" s="68"/>
      <c r="D63" s="78">
        <f>VLOOKUP(C63,Itinerario!$D$24:$W$54,18,FALSE)</f>
        <v>0</v>
      </c>
      <c r="E63" s="79">
        <f>VLOOKUP(C63,Itinerario!$D$24:$W$54,19,FALSE)</f>
        <v>0</v>
      </c>
      <c r="F63" s="79" t="e">
        <f>VLOOKUP(C63,Organización_Modular!$F$10:$G$40,2,FALSE)</f>
        <v>#N/A</v>
      </c>
    </row>
    <row r="64" spans="1:6" hidden="1" x14ac:dyDescent="0.2">
      <c r="A64" s="380"/>
      <c r="B64" s="381"/>
      <c r="C64" s="68"/>
      <c r="D64" s="78">
        <f>VLOOKUP(C64,Itinerario!$D$24:$W$54,18,FALSE)</f>
        <v>0</v>
      </c>
      <c r="E64" s="79">
        <f>VLOOKUP(C64,Itinerario!$D$24:$W$54,19,FALSE)</f>
        <v>0</v>
      </c>
      <c r="F64" s="79" t="e">
        <f>VLOOKUP(C64,Organización_Modular!$F$10:$G$40,2,FALSE)</f>
        <v>#N/A</v>
      </c>
    </row>
    <row r="65" spans="1:6" hidden="1" x14ac:dyDescent="0.2">
      <c r="A65" s="380"/>
      <c r="B65" s="381"/>
      <c r="C65" s="68"/>
      <c r="D65" s="78">
        <f>VLOOKUP(C65,Itinerario!$D$24:$W$54,18,FALSE)</f>
        <v>0</v>
      </c>
      <c r="E65" s="79">
        <f>VLOOKUP(C65,Itinerario!$D$24:$W$54,19,FALSE)</f>
        <v>0</v>
      </c>
      <c r="F65" s="79" t="e">
        <f>VLOOKUP(C65,Organización_Modular!$F$10:$G$40,2,FALSE)</f>
        <v>#N/A</v>
      </c>
    </row>
    <row r="66" spans="1:6" hidden="1" x14ac:dyDescent="0.2">
      <c r="A66" s="380"/>
      <c r="B66" s="381"/>
      <c r="C66" s="68"/>
      <c r="D66" s="78">
        <f>VLOOKUP(C66,Itinerario!$D$24:$W$54,18,FALSE)</f>
        <v>0</v>
      </c>
      <c r="E66" s="79">
        <f>VLOOKUP(C66,Itinerario!$D$24:$W$54,19,FALSE)</f>
        <v>0</v>
      </c>
      <c r="F66" s="79" t="e">
        <f>VLOOKUP(C66,Organización_Modular!$F$10:$G$40,2,FALSE)</f>
        <v>#N/A</v>
      </c>
    </row>
    <row r="67" spans="1:6" hidden="1" x14ac:dyDescent="0.2">
      <c r="A67" s="380"/>
      <c r="B67" s="381"/>
      <c r="C67" s="68"/>
      <c r="D67" s="78">
        <f>VLOOKUP(C67,Itinerario!$D$24:$W$54,18,FALSE)</f>
        <v>0</v>
      </c>
      <c r="E67" s="79">
        <f>VLOOKUP(C67,Itinerario!$D$24:$W$54,19,FALSE)</f>
        <v>0</v>
      </c>
      <c r="F67" s="79" t="e">
        <f>VLOOKUP(C67,Organización_Modular!$F$10:$G$40,2,FALSE)</f>
        <v>#N/A</v>
      </c>
    </row>
    <row r="68" spans="1:6" hidden="1" x14ac:dyDescent="0.2">
      <c r="A68" s="380"/>
      <c r="B68" s="381"/>
      <c r="C68" s="68"/>
      <c r="D68" s="78">
        <f>VLOOKUP(C68,Itinerario!$D$24:$W$54,18,FALSE)</f>
        <v>0</v>
      </c>
      <c r="E68" s="79">
        <f>VLOOKUP(C68,Itinerario!$D$24:$W$54,19,FALSE)</f>
        <v>0</v>
      </c>
      <c r="F68" s="79" t="e">
        <f>VLOOKUP(C68,Organización_Modular!$F$10:$G$40,2,FALSE)</f>
        <v>#N/A</v>
      </c>
    </row>
    <row r="69" spans="1:6" hidden="1" x14ac:dyDescent="0.2">
      <c r="A69" s="380"/>
      <c r="B69" s="381"/>
      <c r="C69" s="68"/>
      <c r="D69" s="78">
        <f>VLOOKUP(C69,Itinerario!$D$24:$W$54,18,FALSE)</f>
        <v>0</v>
      </c>
      <c r="E69" s="79">
        <f>VLOOKUP(C69,Itinerario!$D$24:$W$54,19,FALSE)</f>
        <v>0</v>
      </c>
      <c r="F69" s="79" t="e">
        <f>VLOOKUP(C69,Organización_Modular!$F$10:$G$40,2,FALSE)</f>
        <v>#N/A</v>
      </c>
    </row>
    <row r="70" spans="1:6" hidden="1" x14ac:dyDescent="0.2">
      <c r="A70" s="380"/>
      <c r="B70" s="381"/>
      <c r="C70" s="68"/>
      <c r="D70" s="78">
        <f>VLOOKUP(C70,Itinerario!$D$24:$W$54,18,FALSE)</f>
        <v>0</v>
      </c>
      <c r="E70" s="79">
        <f>VLOOKUP(C70,Itinerario!$D$24:$W$54,19,FALSE)</f>
        <v>0</v>
      </c>
      <c r="F70" s="79" t="e">
        <f>VLOOKUP(C70,Organización_Modular!$F$10:$G$40,2,FALSE)</f>
        <v>#N/A</v>
      </c>
    </row>
    <row r="71" spans="1:6" hidden="1" x14ac:dyDescent="0.2">
      <c r="A71" s="380"/>
      <c r="B71" s="381"/>
      <c r="C71" s="68"/>
      <c r="D71" s="78">
        <f>VLOOKUP(C71,Itinerario!$D$24:$W$54,18,FALSE)</f>
        <v>0</v>
      </c>
      <c r="E71" s="79">
        <f>VLOOKUP(C71,Itinerario!$D$24:$W$54,19,FALSE)</f>
        <v>0</v>
      </c>
      <c r="F71" s="79" t="e">
        <f>VLOOKUP(C71,Organización_Modular!$F$10:$G$40,2,FALSE)</f>
        <v>#N/A</v>
      </c>
    </row>
    <row r="72" spans="1:6" hidden="1" x14ac:dyDescent="0.2">
      <c r="A72" s="380"/>
      <c r="B72" s="381"/>
      <c r="C72" s="68"/>
      <c r="D72" s="78">
        <f>VLOOKUP(C72,Itinerario!$D$24:$W$54,18,FALSE)</f>
        <v>0</v>
      </c>
      <c r="E72" s="79">
        <f>VLOOKUP(C72,Itinerario!$D$24:$W$54,19,FALSE)</f>
        <v>0</v>
      </c>
      <c r="F72" s="79" t="e">
        <f>VLOOKUP(C72,Organización_Modular!$F$10:$G$40,2,FALSE)</f>
        <v>#N/A</v>
      </c>
    </row>
    <row r="73" spans="1:6" hidden="1" x14ac:dyDescent="0.2">
      <c r="A73" s="380"/>
      <c r="B73" s="381"/>
      <c r="C73" s="68"/>
      <c r="D73" s="78">
        <f>VLOOKUP(C73,Itinerario!$D$24:$W$54,18,FALSE)</f>
        <v>0</v>
      </c>
      <c r="E73" s="79">
        <f>VLOOKUP(C73,Itinerario!$D$24:$W$54,19,FALSE)</f>
        <v>0</v>
      </c>
      <c r="F73" s="79" t="e">
        <f>VLOOKUP(C73,Organización_Modular!$F$10:$G$40,2,FALSE)</f>
        <v>#N/A</v>
      </c>
    </row>
    <row r="74" spans="1:6" x14ac:dyDescent="0.2">
      <c r="A74" s="380"/>
      <c r="B74" s="381" t="s">
        <v>1220</v>
      </c>
      <c r="C74" s="68" t="s">
        <v>442</v>
      </c>
      <c r="D74" s="78">
        <f>VLOOKUP(C74,Itinerario!$D$24:$W$54,18,FALSE)</f>
        <v>48</v>
      </c>
      <c r="E74" s="79">
        <f>VLOOKUP(C74,Itinerario!$D$24:$W$54,19,FALSE)</f>
        <v>64</v>
      </c>
      <c r="F74" s="79" t="str">
        <f>VLOOKUP(C74,Organización_Modular!$F$10:$G$40,2,FALSE)</f>
        <v>I</v>
      </c>
    </row>
    <row r="75" spans="1:6" x14ac:dyDescent="0.2">
      <c r="A75" s="380"/>
      <c r="B75" s="381"/>
      <c r="C75" s="68" t="s">
        <v>441</v>
      </c>
      <c r="D75" s="78">
        <f>VLOOKUP(C75,Itinerario!$D$24:$W$54,18,FALSE)</f>
        <v>32</v>
      </c>
      <c r="E75" s="79">
        <f>VLOOKUP(C75,Itinerario!$D$24:$W$54,19,FALSE)</f>
        <v>32</v>
      </c>
      <c r="F75" s="79" t="str">
        <f>VLOOKUP(C75,Organización_Modular!$F$10:$G$40,2,FALSE)</f>
        <v>I</v>
      </c>
    </row>
    <row r="76" spans="1:6" ht="12" customHeight="1" x14ac:dyDescent="0.2">
      <c r="A76" s="380"/>
      <c r="B76" s="381"/>
      <c r="C76" s="68" t="s">
        <v>439</v>
      </c>
      <c r="D76" s="78">
        <f>VLOOKUP(C76,Itinerario!$D$24:$W$54,18,FALSE)</f>
        <v>32</v>
      </c>
      <c r="E76" s="79">
        <f>VLOOKUP(C76,Itinerario!$D$24:$W$54,19,FALSE)</f>
        <v>32</v>
      </c>
      <c r="F76" s="79" t="str">
        <f>VLOOKUP(C76,Organización_Modular!$F$10:$G$40,2,FALSE)</f>
        <v>I</v>
      </c>
    </row>
    <row r="77" spans="1:6" hidden="1" x14ac:dyDescent="0.2">
      <c r="A77" s="380"/>
      <c r="B77" s="381"/>
      <c r="C77" s="68"/>
      <c r="D77" s="78">
        <f>VLOOKUP(C77,Itinerario!$D$24:$W$54,18,FALSE)</f>
        <v>0</v>
      </c>
      <c r="E77" s="79">
        <f>VLOOKUP(C77,Itinerario!$D$24:$W$54,19,FALSE)</f>
        <v>0</v>
      </c>
      <c r="F77" s="79" t="e">
        <f>VLOOKUP(C77,Organización_Modular!$F$10:$G$40,2,FALSE)</f>
        <v>#N/A</v>
      </c>
    </row>
    <row r="78" spans="1:6" hidden="1" x14ac:dyDescent="0.2">
      <c r="A78" s="380"/>
      <c r="B78" s="381"/>
      <c r="C78" s="68"/>
      <c r="D78" s="78">
        <f>VLOOKUP(C78,Itinerario!$D$24:$W$54,18,FALSE)</f>
        <v>0</v>
      </c>
      <c r="E78" s="79">
        <f>VLOOKUP(C78,Itinerario!$D$24:$W$54,19,FALSE)</f>
        <v>0</v>
      </c>
      <c r="F78" s="79" t="e">
        <f>VLOOKUP(C78,Organización_Modular!$F$10:$G$40,2,FALSE)</f>
        <v>#N/A</v>
      </c>
    </row>
    <row r="79" spans="1:6" hidden="1" x14ac:dyDescent="0.2">
      <c r="A79" s="380"/>
      <c r="B79" s="381"/>
      <c r="C79" s="68"/>
      <c r="D79" s="78">
        <f>VLOOKUP(C79,Itinerario!$D$24:$W$54,18,FALSE)</f>
        <v>0</v>
      </c>
      <c r="E79" s="79">
        <f>VLOOKUP(C79,Itinerario!$D$24:$W$54,19,FALSE)</f>
        <v>0</v>
      </c>
      <c r="F79" s="79" t="e">
        <f>VLOOKUP(C79,Organización_Modular!$F$10:$G$40,2,FALSE)</f>
        <v>#N/A</v>
      </c>
    </row>
    <row r="80" spans="1:6" hidden="1" x14ac:dyDescent="0.2">
      <c r="A80" s="380"/>
      <c r="B80" s="381"/>
      <c r="C80" s="68"/>
      <c r="D80" s="78">
        <f>VLOOKUP(C80,Itinerario!$D$24:$W$54,18,FALSE)</f>
        <v>0</v>
      </c>
      <c r="E80" s="79">
        <f>VLOOKUP(C80,Itinerario!$D$24:$W$54,19,FALSE)</f>
        <v>0</v>
      </c>
      <c r="F80" s="79" t="e">
        <f>VLOOKUP(C80,Organización_Modular!$F$10:$G$40,2,FALSE)</f>
        <v>#N/A</v>
      </c>
    </row>
    <row r="81" spans="1:6" hidden="1" x14ac:dyDescent="0.2">
      <c r="A81" s="380"/>
      <c r="B81" s="381"/>
      <c r="C81" s="68"/>
      <c r="D81" s="78">
        <f>VLOOKUP(C81,Itinerario!$D$24:$W$54,18,FALSE)</f>
        <v>0</v>
      </c>
      <c r="E81" s="79">
        <f>VLOOKUP(C81,Itinerario!$D$24:$W$54,19,FALSE)</f>
        <v>0</v>
      </c>
      <c r="F81" s="79" t="e">
        <f>VLOOKUP(C81,Organización_Modular!$F$10:$G$40,2,FALSE)</f>
        <v>#N/A</v>
      </c>
    </row>
    <row r="82" spans="1:6" hidden="1" x14ac:dyDescent="0.2">
      <c r="A82" s="380"/>
      <c r="B82" s="381"/>
      <c r="C82" s="68"/>
      <c r="D82" s="78">
        <f>VLOOKUP(C82,Itinerario!$D$24:$W$54,18,FALSE)</f>
        <v>0</v>
      </c>
      <c r="E82" s="79">
        <f>VLOOKUP(C82,Itinerario!$D$24:$W$54,19,FALSE)</f>
        <v>0</v>
      </c>
      <c r="F82" s="79" t="e">
        <f>VLOOKUP(C82,Organización_Modular!$F$10:$G$40,2,FALSE)</f>
        <v>#N/A</v>
      </c>
    </row>
    <row r="83" spans="1:6" hidden="1" x14ac:dyDescent="0.2">
      <c r="A83" s="380"/>
      <c r="B83" s="381"/>
      <c r="C83" s="68"/>
      <c r="D83" s="78">
        <f>VLOOKUP(C83,Itinerario!$D$24:$W$54,18,FALSE)</f>
        <v>0</v>
      </c>
      <c r="E83" s="79">
        <f>VLOOKUP(C83,Itinerario!$D$24:$W$54,19,FALSE)</f>
        <v>0</v>
      </c>
      <c r="F83" s="79" t="e">
        <f>VLOOKUP(C83,Organización_Modular!$F$10:$G$40,2,FALSE)</f>
        <v>#N/A</v>
      </c>
    </row>
    <row r="84" spans="1:6" hidden="1" x14ac:dyDescent="0.2">
      <c r="A84" s="380"/>
      <c r="B84" s="381"/>
      <c r="C84" s="68"/>
      <c r="D84" s="78">
        <f>VLOOKUP(C84,Itinerario!$D$24:$W$54,18,FALSE)</f>
        <v>0</v>
      </c>
      <c r="E84" s="79">
        <f>VLOOKUP(C84,Itinerario!$D$24:$W$54,19,FALSE)</f>
        <v>0</v>
      </c>
      <c r="F84" s="79" t="e">
        <f>VLOOKUP(C84,Organización_Modular!$F$10:$G$40,2,FALSE)</f>
        <v>#N/A</v>
      </c>
    </row>
    <row r="85" spans="1:6" hidden="1" x14ac:dyDescent="0.2">
      <c r="A85" s="380"/>
      <c r="B85" s="381"/>
      <c r="C85" s="68"/>
      <c r="D85" s="78">
        <f>VLOOKUP(C85,Itinerario!$D$24:$W$54,18,FALSE)</f>
        <v>0</v>
      </c>
      <c r="E85" s="79">
        <f>VLOOKUP(C85,Itinerario!$D$24:$W$54,19,FALSE)</f>
        <v>0</v>
      </c>
      <c r="F85" s="79" t="e">
        <f>VLOOKUP(C85,Organización_Modular!$F$10:$G$40,2,FALSE)</f>
        <v>#N/A</v>
      </c>
    </row>
    <row r="86" spans="1:6" hidden="1" x14ac:dyDescent="0.2">
      <c r="A86" s="380"/>
      <c r="B86" s="381"/>
      <c r="C86" s="68"/>
      <c r="D86" s="78">
        <f>VLOOKUP(C86,Itinerario!$D$24:$W$54,18,FALSE)</f>
        <v>0</v>
      </c>
      <c r="E86" s="79">
        <f>VLOOKUP(C86,Itinerario!$D$24:$W$54,19,FALSE)</f>
        <v>0</v>
      </c>
      <c r="F86" s="79" t="e">
        <f>VLOOKUP(C86,Organización_Modular!$F$10:$G$40,2,FALSE)</f>
        <v>#N/A</v>
      </c>
    </row>
    <row r="87" spans="1:6" hidden="1" x14ac:dyDescent="0.2">
      <c r="A87" s="380"/>
      <c r="B87" s="381"/>
      <c r="C87" s="68"/>
      <c r="D87" s="78">
        <f>VLOOKUP(C87,Itinerario!$D$24:$W$54,18,FALSE)</f>
        <v>0</v>
      </c>
      <c r="E87" s="79">
        <f>VLOOKUP(C87,Itinerario!$D$24:$W$54,19,FALSE)</f>
        <v>0</v>
      </c>
      <c r="F87" s="79" t="e">
        <f>VLOOKUP(C87,Organización_Modular!$F$10:$G$40,2,FALSE)</f>
        <v>#N/A</v>
      </c>
    </row>
    <row r="88" spans="1:6" hidden="1" x14ac:dyDescent="0.2">
      <c r="A88" s="380"/>
      <c r="B88" s="381"/>
      <c r="C88" s="68"/>
      <c r="D88" s="78">
        <f>VLOOKUP(C88,Itinerario!$D$24:$W$54,18,FALSE)</f>
        <v>0</v>
      </c>
      <c r="E88" s="79">
        <f>VLOOKUP(C88,Itinerario!$D$24:$W$54,19,FALSE)</f>
        <v>0</v>
      </c>
      <c r="F88" s="79" t="e">
        <f>VLOOKUP(C88,Organización_Modular!$F$10:$G$40,2,FALSE)</f>
        <v>#N/A</v>
      </c>
    </row>
    <row r="89" spans="1:6" x14ac:dyDescent="0.2">
      <c r="A89" s="380"/>
      <c r="B89" s="381" t="s">
        <v>1221</v>
      </c>
      <c r="C89" s="69" t="s">
        <v>519</v>
      </c>
      <c r="D89" s="78">
        <f>VLOOKUP(C89,Itinerario!$D$24:$W$54,18,FALSE)</f>
        <v>16</v>
      </c>
      <c r="E89" s="79">
        <f>VLOOKUP(C89,Itinerario!$D$24:$W$54,19,FALSE)</f>
        <v>32</v>
      </c>
      <c r="F89" s="79" t="str">
        <f>VLOOKUP(C89,Organización_Modular!$F$10:$G$40,2,FALSE)</f>
        <v>II</v>
      </c>
    </row>
    <row r="90" spans="1:6" ht="10.5" customHeight="1" x14ac:dyDescent="0.2">
      <c r="A90" s="380"/>
      <c r="B90" s="381"/>
      <c r="C90" s="69" t="s">
        <v>518</v>
      </c>
      <c r="D90" s="78">
        <f>VLOOKUP(C90,Itinerario!$D$24:$W$54,18,FALSE)</f>
        <v>16</v>
      </c>
      <c r="E90" s="79">
        <f>VLOOKUP(C90,Itinerario!$D$24:$W$54,19,FALSE)</f>
        <v>32</v>
      </c>
      <c r="F90" s="79" t="str">
        <f>VLOOKUP(C90,Organización_Modular!$F$10:$G$40,2,FALSE)</f>
        <v>I</v>
      </c>
    </row>
    <row r="91" spans="1:6" hidden="1" x14ac:dyDescent="0.2">
      <c r="A91" s="380"/>
      <c r="B91" s="381"/>
      <c r="C91" s="69"/>
      <c r="D91" s="78">
        <f>VLOOKUP(C91,Itinerario!$D$24:$W$54,18,FALSE)</f>
        <v>0</v>
      </c>
      <c r="E91" s="79">
        <f>VLOOKUP(C91,Itinerario!$D$24:$W$54,19,FALSE)</f>
        <v>0</v>
      </c>
      <c r="F91" s="79" t="e">
        <f>VLOOKUP(C91,Organización_Modular!$F$10:$G$40,2,FALSE)</f>
        <v>#N/A</v>
      </c>
    </row>
    <row r="92" spans="1:6" hidden="1" x14ac:dyDescent="0.2">
      <c r="A92" s="380"/>
      <c r="B92" s="381"/>
      <c r="C92" s="69"/>
      <c r="D92" s="78">
        <f>VLOOKUP(C92,Itinerario!$D$24:$W$54,18,FALSE)</f>
        <v>0</v>
      </c>
      <c r="E92" s="79">
        <f>VLOOKUP(C92,Itinerario!$D$24:$W$54,19,FALSE)</f>
        <v>0</v>
      </c>
      <c r="F92" s="79" t="e">
        <f>VLOOKUP(C92,Organización_Modular!$F$10:$G$40,2,FALSE)</f>
        <v>#N/A</v>
      </c>
    </row>
    <row r="93" spans="1:6" hidden="1" x14ac:dyDescent="0.2">
      <c r="A93" s="380"/>
      <c r="B93" s="381"/>
      <c r="C93" s="69"/>
      <c r="D93" s="78">
        <f>VLOOKUP(C93,Itinerario!$D$24:$W$54,18,FALSE)</f>
        <v>0</v>
      </c>
      <c r="E93" s="79">
        <f>VLOOKUP(C93,Itinerario!$D$24:$W$54,19,FALSE)</f>
        <v>0</v>
      </c>
      <c r="F93" s="79" t="e">
        <f>VLOOKUP(C93,Organización_Modular!$F$10:$G$40,2,FALSE)</f>
        <v>#N/A</v>
      </c>
    </row>
    <row r="94" spans="1:6" hidden="1" x14ac:dyDescent="0.2">
      <c r="A94" s="380"/>
      <c r="B94" s="381"/>
      <c r="C94" s="69"/>
      <c r="D94" s="78">
        <f>VLOOKUP(C94,Itinerario!$D$24:$W$54,18,FALSE)</f>
        <v>0</v>
      </c>
      <c r="E94" s="79">
        <f>VLOOKUP(C94,Itinerario!$D$24:$W$54,19,FALSE)</f>
        <v>0</v>
      </c>
      <c r="F94" s="79" t="e">
        <f>VLOOKUP(C94,Organización_Modular!$F$10:$G$40,2,FALSE)</f>
        <v>#N/A</v>
      </c>
    </row>
    <row r="95" spans="1:6" hidden="1" x14ac:dyDescent="0.2">
      <c r="A95" s="380"/>
      <c r="B95" s="381"/>
      <c r="C95" s="69"/>
      <c r="D95" s="78">
        <f>VLOOKUP(C95,Itinerario!$D$24:$W$54,18,FALSE)</f>
        <v>0</v>
      </c>
      <c r="E95" s="79">
        <f>VLOOKUP(C95,Itinerario!$D$24:$W$54,19,FALSE)</f>
        <v>0</v>
      </c>
      <c r="F95" s="79" t="e">
        <f>VLOOKUP(C95,Organización_Modular!$F$10:$G$40,2,FALSE)</f>
        <v>#N/A</v>
      </c>
    </row>
    <row r="96" spans="1:6" hidden="1" x14ac:dyDescent="0.2">
      <c r="A96" s="380"/>
      <c r="B96" s="381"/>
      <c r="C96" s="69"/>
      <c r="D96" s="78">
        <f>VLOOKUP(C96,Itinerario!$D$24:$W$54,18,FALSE)</f>
        <v>0</v>
      </c>
      <c r="E96" s="79">
        <f>VLOOKUP(C96,Itinerario!$D$24:$W$54,19,FALSE)</f>
        <v>0</v>
      </c>
      <c r="F96" s="79" t="e">
        <f>VLOOKUP(C96,Organización_Modular!$F$10:$G$40,2,FALSE)</f>
        <v>#N/A</v>
      </c>
    </row>
    <row r="97" spans="1:6" hidden="1" x14ac:dyDescent="0.2">
      <c r="A97" s="380"/>
      <c r="B97" s="381"/>
      <c r="C97" s="69"/>
      <c r="D97" s="78">
        <f>VLOOKUP(C97,Itinerario!$D$24:$W$54,18,FALSE)</f>
        <v>0</v>
      </c>
      <c r="E97" s="79">
        <f>VLOOKUP(C97,Itinerario!$D$24:$W$54,19,FALSE)</f>
        <v>0</v>
      </c>
      <c r="F97" s="79" t="e">
        <f>VLOOKUP(C97,Organización_Modular!$F$10:$G$40,2,FALSE)</f>
        <v>#N/A</v>
      </c>
    </row>
    <row r="98" spans="1:6" hidden="1" x14ac:dyDescent="0.2">
      <c r="A98" s="380"/>
      <c r="B98" s="381"/>
      <c r="C98" s="69"/>
      <c r="D98" s="78">
        <f>VLOOKUP(C98,Itinerario!$D$24:$W$54,18,FALSE)</f>
        <v>0</v>
      </c>
      <c r="E98" s="79">
        <f>VLOOKUP(C98,Itinerario!$D$24:$W$54,19,FALSE)</f>
        <v>0</v>
      </c>
      <c r="F98" s="79" t="e">
        <f>VLOOKUP(C98,Organización_Modular!$F$10:$G$40,2,FALSE)</f>
        <v>#N/A</v>
      </c>
    </row>
    <row r="99" spans="1:6" hidden="1" x14ac:dyDescent="0.2">
      <c r="A99" s="380"/>
      <c r="B99" s="381"/>
      <c r="C99" s="69"/>
      <c r="D99" s="78">
        <f>VLOOKUP(C99,Itinerario!$D$24:$W$54,18,FALSE)</f>
        <v>0</v>
      </c>
      <c r="E99" s="79">
        <f>VLOOKUP(C99,Itinerario!$D$24:$W$54,19,FALSE)</f>
        <v>0</v>
      </c>
      <c r="F99" s="79" t="e">
        <f>VLOOKUP(C99,Organización_Modular!$F$10:$G$40,2,FALSE)</f>
        <v>#N/A</v>
      </c>
    </row>
    <row r="100" spans="1:6" hidden="1" x14ac:dyDescent="0.2">
      <c r="A100" s="380"/>
      <c r="B100" s="381"/>
      <c r="C100" s="69"/>
      <c r="D100" s="78">
        <f>VLOOKUP(C100,Itinerario!$D$24:$W$54,18,FALSE)</f>
        <v>0</v>
      </c>
      <c r="E100" s="79">
        <f>VLOOKUP(C100,Itinerario!$D$24:$W$54,19,FALSE)</f>
        <v>0</v>
      </c>
      <c r="F100" s="79" t="e">
        <f>VLOOKUP(C100,Organización_Modular!$F$10:$G$40,2,FALSE)</f>
        <v>#N/A</v>
      </c>
    </row>
    <row r="101" spans="1:6" hidden="1" x14ac:dyDescent="0.2">
      <c r="A101" s="380"/>
      <c r="B101" s="381"/>
      <c r="C101" s="69"/>
      <c r="D101" s="78">
        <f>VLOOKUP(C101,Itinerario!$D$24:$W$54,18,FALSE)</f>
        <v>0</v>
      </c>
      <c r="E101" s="79">
        <f>VLOOKUP(C101,Itinerario!$D$24:$W$54,19,FALSE)</f>
        <v>0</v>
      </c>
      <c r="F101" s="79" t="e">
        <f>VLOOKUP(C101,Organización_Modular!$F$10:$G$40,2,FALSE)</f>
        <v>#N/A</v>
      </c>
    </row>
    <row r="102" spans="1:6" hidden="1" x14ac:dyDescent="0.2">
      <c r="A102" s="380"/>
      <c r="B102" s="381"/>
      <c r="C102" s="69"/>
      <c r="D102" s="78">
        <f>VLOOKUP(C102,Itinerario!$D$24:$W$54,18,FALSE)</f>
        <v>0</v>
      </c>
      <c r="E102" s="79">
        <f>VLOOKUP(C102,Itinerario!$D$24:$W$54,19,FALSE)</f>
        <v>0</v>
      </c>
      <c r="F102" s="79" t="e">
        <f>VLOOKUP(C102,Organización_Modular!$F$10:$G$40,2,FALSE)</f>
        <v>#N/A</v>
      </c>
    </row>
    <row r="103" spans="1:6" hidden="1" x14ac:dyDescent="0.2">
      <c r="A103" s="380"/>
      <c r="B103" s="381"/>
      <c r="C103" s="69"/>
      <c r="D103" s="78">
        <f>VLOOKUP(C103,Itinerario!$D$24:$W$54,18,FALSE)</f>
        <v>0</v>
      </c>
      <c r="E103" s="79">
        <f>VLOOKUP(C103,Itinerario!$D$24:$W$54,19,FALSE)</f>
        <v>0</v>
      </c>
      <c r="F103" s="79" t="e">
        <f>VLOOKUP(C103,Organización_Modular!$F$10:$G$40,2,FALSE)</f>
        <v>#N/A</v>
      </c>
    </row>
    <row r="104" spans="1:6" hidden="1" x14ac:dyDescent="0.2">
      <c r="A104" s="380"/>
      <c r="B104" s="381"/>
      <c r="C104" s="69"/>
      <c r="D104" s="78">
        <f>VLOOKUP(C104,Itinerario!$D$24:$W$54,18,FALSE)</f>
        <v>0</v>
      </c>
      <c r="E104" s="79">
        <f>VLOOKUP(C104,Itinerario!$D$24:$W$54,19,FALSE)</f>
        <v>0</v>
      </c>
      <c r="F104" s="79" t="e">
        <f>VLOOKUP(C104,Organización_Modular!$F$10:$G$40,2,FALSE)</f>
        <v>#N/A</v>
      </c>
    </row>
    <row r="105" spans="1:6" hidden="1" x14ac:dyDescent="0.2">
      <c r="A105" s="380"/>
      <c r="B105" s="381"/>
      <c r="C105" s="69"/>
      <c r="D105" s="78">
        <f>VLOOKUP(C105,Itinerario!$D$24:$W$54,18,FALSE)</f>
        <v>0</v>
      </c>
      <c r="E105" s="79">
        <f>VLOOKUP(C105,Itinerario!$D$24:$W$54,19,FALSE)</f>
        <v>0</v>
      </c>
      <c r="F105" s="79" t="e">
        <f>VLOOKUP(C105,Organización_Modular!$F$10:$G$40,2,FALSE)</f>
        <v>#N/A</v>
      </c>
    </row>
    <row r="106" spans="1:6" hidden="1" x14ac:dyDescent="0.2">
      <c r="A106" s="380"/>
      <c r="B106" s="381"/>
      <c r="C106" s="69"/>
      <c r="D106" s="78">
        <f>VLOOKUP(C106,Itinerario!$D$24:$W$54,18,FALSE)</f>
        <v>0</v>
      </c>
      <c r="E106" s="79">
        <f>VLOOKUP(C106,Itinerario!$D$24:$W$54,19,FALSE)</f>
        <v>0</v>
      </c>
      <c r="F106" s="79" t="e">
        <f>VLOOKUP(C106,Organización_Modular!$F$10:$G$40,2,FALSE)</f>
        <v>#N/A</v>
      </c>
    </row>
    <row r="107" spans="1:6" hidden="1" x14ac:dyDescent="0.2">
      <c r="A107" s="380"/>
      <c r="B107" s="381"/>
      <c r="C107" s="69"/>
      <c r="D107" s="78">
        <f>VLOOKUP(C107,Itinerario!$D$24:$W$54,18,FALSE)</f>
        <v>0</v>
      </c>
      <c r="E107" s="79">
        <f>VLOOKUP(C107,Itinerario!$D$24:$W$54,19,FALSE)</f>
        <v>0</v>
      </c>
      <c r="F107" s="79" t="e">
        <f>VLOOKUP(C107,Organización_Modular!$F$10:$G$40,2,FALSE)</f>
        <v>#N/A</v>
      </c>
    </row>
    <row r="108" spans="1:6" hidden="1" x14ac:dyDescent="0.2">
      <c r="A108" s="380"/>
      <c r="B108" s="381"/>
      <c r="C108" s="69"/>
      <c r="D108" s="78">
        <f>VLOOKUP(C108,Itinerario!$D$24:$W$54,18,FALSE)</f>
        <v>0</v>
      </c>
      <c r="E108" s="79">
        <f>VLOOKUP(C108,Itinerario!$D$24:$W$54,19,FALSE)</f>
        <v>0</v>
      </c>
      <c r="F108" s="79" t="e">
        <f>VLOOKUP(C108,Organización_Modular!$F$10:$G$40,2,FALSE)</f>
        <v>#N/A</v>
      </c>
    </row>
    <row r="109" spans="1:6" hidden="1" x14ac:dyDescent="0.2">
      <c r="A109" s="380"/>
      <c r="B109" s="381"/>
      <c r="C109" s="69"/>
      <c r="D109" s="78">
        <f>VLOOKUP(C109,Itinerario!$D$24:$W$54,18,FALSE)</f>
        <v>0</v>
      </c>
      <c r="E109" s="79">
        <f>VLOOKUP(C109,Itinerario!$D$24:$W$54,19,FALSE)</f>
        <v>0</v>
      </c>
      <c r="F109" s="79" t="e">
        <f>VLOOKUP(C109,Organización_Modular!$F$10:$G$40,2,FALSE)</f>
        <v>#N/A</v>
      </c>
    </row>
    <row r="110" spans="1:6" hidden="1" x14ac:dyDescent="0.2">
      <c r="A110" s="380"/>
      <c r="B110" s="381"/>
      <c r="C110" s="69"/>
      <c r="D110" s="78">
        <f>VLOOKUP(C110,Itinerario!$D$24:$W$54,18,FALSE)</f>
        <v>0</v>
      </c>
      <c r="E110" s="79">
        <f>VLOOKUP(C110,Itinerario!$D$24:$W$54,19,FALSE)</f>
        <v>0</v>
      </c>
      <c r="F110" s="79" t="e">
        <f>VLOOKUP(C110,Organización_Modular!$F$10:$G$40,2,FALSE)</f>
        <v>#N/A</v>
      </c>
    </row>
    <row r="111" spans="1:6" hidden="1" x14ac:dyDescent="0.2">
      <c r="A111" s="380"/>
      <c r="B111" s="381"/>
      <c r="C111" s="69"/>
      <c r="D111" s="78">
        <f>VLOOKUP(C111,Itinerario!$D$24:$W$54,18,FALSE)</f>
        <v>0</v>
      </c>
      <c r="E111" s="79">
        <f>VLOOKUP(C111,Itinerario!$D$24:$W$54,19,FALSE)</f>
        <v>0</v>
      </c>
      <c r="F111" s="79" t="e">
        <f>VLOOKUP(C111,Organización_Modular!$F$10:$G$40,2,FALSE)</f>
        <v>#N/A</v>
      </c>
    </row>
    <row r="112" spans="1:6" hidden="1" x14ac:dyDescent="0.2">
      <c r="A112" s="380"/>
      <c r="B112" s="381"/>
      <c r="C112" s="69"/>
      <c r="D112" s="78">
        <f>VLOOKUP(C112,Itinerario!$D$24:$W$54,18,FALSE)</f>
        <v>0</v>
      </c>
      <c r="E112" s="79">
        <f>VLOOKUP(C112,Itinerario!$D$24:$W$54,19,FALSE)</f>
        <v>0</v>
      </c>
      <c r="F112" s="79" t="e">
        <f>VLOOKUP(C112,Organización_Modular!$F$10:$G$40,2,FALSE)</f>
        <v>#N/A</v>
      </c>
    </row>
    <row r="113" spans="1:6" hidden="1" x14ac:dyDescent="0.2">
      <c r="A113" s="380"/>
      <c r="B113" s="381"/>
      <c r="C113" s="69"/>
      <c r="D113" s="78">
        <f>VLOOKUP(C113,Itinerario!$D$24:$W$54,18,FALSE)</f>
        <v>0</v>
      </c>
      <c r="E113" s="79">
        <f>VLOOKUP(C113,Itinerario!$D$24:$W$54,19,FALSE)</f>
        <v>0</v>
      </c>
      <c r="F113" s="79" t="e">
        <f>VLOOKUP(C113,Organización_Modular!$F$10:$G$40,2,FALSE)</f>
        <v>#N/A</v>
      </c>
    </row>
    <row r="114" spans="1:6" hidden="1" x14ac:dyDescent="0.2">
      <c r="A114" s="380"/>
      <c r="B114" s="381"/>
      <c r="C114" s="69"/>
      <c r="D114" s="78">
        <f>VLOOKUP(C114,Itinerario!$D$24:$W$54,18,FALSE)</f>
        <v>0</v>
      </c>
      <c r="E114" s="79">
        <f>VLOOKUP(C114,Itinerario!$D$24:$W$54,19,FALSE)</f>
        <v>0</v>
      </c>
      <c r="F114" s="79" t="e">
        <f>VLOOKUP(C114,Organización_Modular!$F$10:$G$40,2,FALSE)</f>
        <v>#N/A</v>
      </c>
    </row>
    <row r="115" spans="1:6" hidden="1" x14ac:dyDescent="0.2">
      <c r="A115" s="380"/>
      <c r="B115" s="381"/>
      <c r="C115" s="69"/>
      <c r="D115" s="78">
        <f>VLOOKUP(C115,Itinerario!$D$24:$W$54,18,FALSE)</f>
        <v>0</v>
      </c>
      <c r="E115" s="79">
        <f>VLOOKUP(C115,Itinerario!$D$24:$W$54,19,FALSE)</f>
        <v>0</v>
      </c>
      <c r="F115" s="79" t="e">
        <f>VLOOKUP(C115,Organización_Modular!$F$10:$G$40,2,FALSE)</f>
        <v>#N/A</v>
      </c>
    </row>
    <row r="116" spans="1:6" hidden="1" x14ac:dyDescent="0.2">
      <c r="A116" s="380"/>
      <c r="B116" s="381"/>
      <c r="C116" s="69"/>
      <c r="D116" s="78">
        <f>VLOOKUP(C116,Itinerario!$D$24:$W$54,18,FALSE)</f>
        <v>0</v>
      </c>
      <c r="E116" s="79">
        <f>VLOOKUP(C116,Itinerario!$D$24:$W$54,19,FALSE)</f>
        <v>0</v>
      </c>
      <c r="F116" s="79" t="e">
        <f>VLOOKUP(C116,Organización_Modular!$F$10:$G$40,2,FALSE)</f>
        <v>#N/A</v>
      </c>
    </row>
    <row r="117" spans="1:6" hidden="1" x14ac:dyDescent="0.2">
      <c r="A117" s="380"/>
      <c r="B117" s="381"/>
      <c r="C117" s="69"/>
      <c r="D117" s="78">
        <f>VLOOKUP(C117,Itinerario!$D$24:$W$54,18,FALSE)</f>
        <v>0</v>
      </c>
      <c r="E117" s="79">
        <f>VLOOKUP(C117,Itinerario!$D$24:$W$54,19,FALSE)</f>
        <v>0</v>
      </c>
      <c r="F117" s="79" t="e">
        <f>VLOOKUP(C117,Organización_Modular!$F$10:$G$40,2,FALSE)</f>
        <v>#N/A</v>
      </c>
    </row>
    <row r="118" spans="1:6" hidden="1" x14ac:dyDescent="0.2">
      <c r="A118" s="380"/>
      <c r="B118" s="381"/>
      <c r="C118" s="69"/>
      <c r="D118" s="78">
        <f>VLOOKUP(C118,Itinerario!$D$24:$W$54,18,FALSE)</f>
        <v>0</v>
      </c>
      <c r="E118" s="79">
        <f>VLOOKUP(C118,Itinerario!$D$24:$W$54,19,FALSE)</f>
        <v>0</v>
      </c>
      <c r="F118" s="79" t="e">
        <f>VLOOKUP(C118,Organización_Modular!$F$10:$G$40,2,FALSE)</f>
        <v>#N/A</v>
      </c>
    </row>
    <row r="119" spans="1:6" hidden="1" x14ac:dyDescent="0.2">
      <c r="A119" s="380"/>
      <c r="B119" s="381"/>
      <c r="C119" s="69"/>
      <c r="D119" s="78">
        <f>VLOOKUP(C119,Itinerario!$D$24:$W$54,18,FALSE)</f>
        <v>0</v>
      </c>
      <c r="E119" s="79">
        <f>VLOOKUP(C119,Itinerario!$D$24:$W$54,19,FALSE)</f>
        <v>0</v>
      </c>
      <c r="F119" s="79" t="e">
        <f>VLOOKUP(C119,Organización_Modular!$F$10:$G$40,2,FALSE)</f>
        <v>#N/A</v>
      </c>
    </row>
    <row r="120" spans="1:6" ht="1.5" hidden="1" customHeight="1" x14ac:dyDescent="0.2">
      <c r="A120" s="380"/>
      <c r="B120" s="381"/>
      <c r="C120" s="69"/>
      <c r="D120" s="78">
        <f>VLOOKUP(C120,Itinerario!$D$24:$W$54,18,FALSE)</f>
        <v>0</v>
      </c>
      <c r="E120" s="79">
        <f>VLOOKUP(C120,Itinerario!$D$24:$W$54,19,FALSE)</f>
        <v>0</v>
      </c>
      <c r="F120" s="79" t="e">
        <f>VLOOKUP(C120,Organización_Modular!$F$10:$G$40,2,FALSE)</f>
        <v>#N/A</v>
      </c>
    </row>
    <row r="121" spans="1:6" hidden="1" x14ac:dyDescent="0.2">
      <c r="A121" s="380"/>
      <c r="B121" s="381"/>
      <c r="C121" s="69"/>
      <c r="D121" s="78">
        <f>VLOOKUP(C121,Itinerario!$D$24:$W$54,18,FALSE)</f>
        <v>0</v>
      </c>
      <c r="E121" s="79">
        <f>VLOOKUP(C121,Itinerario!$D$24:$W$54,19,FALSE)</f>
        <v>0</v>
      </c>
      <c r="F121" s="79" t="e">
        <f>VLOOKUP(C121,Organización_Modular!$F$10:$G$40,2,FALSE)</f>
        <v>#N/A</v>
      </c>
    </row>
    <row r="122" spans="1:6" hidden="1" x14ac:dyDescent="0.2">
      <c r="A122" s="380"/>
      <c r="B122" s="381"/>
      <c r="C122" s="69"/>
      <c r="D122" s="78">
        <f>VLOOKUP(C122,Itinerario!$D$24:$W$54,18,FALSE)</f>
        <v>0</v>
      </c>
      <c r="E122" s="79">
        <f>VLOOKUP(C122,Itinerario!$D$24:$W$54,19,FALSE)</f>
        <v>0</v>
      </c>
      <c r="F122" s="79" t="e">
        <f>VLOOKUP(C122,Organización_Modular!$F$10:$G$40,2,FALSE)</f>
        <v>#N/A</v>
      </c>
    </row>
    <row r="123" spans="1:6" hidden="1" x14ac:dyDescent="0.2">
      <c r="A123" s="380"/>
      <c r="B123" s="381"/>
      <c r="C123" s="69"/>
      <c r="D123" s="78">
        <f>VLOOKUP(C123,Itinerario!$D$24:$W$54,18,FALSE)</f>
        <v>0</v>
      </c>
      <c r="E123" s="79">
        <f>VLOOKUP(C123,Itinerario!$D$24:$W$54,19,FALSE)</f>
        <v>0</v>
      </c>
      <c r="F123" s="79" t="e">
        <f>VLOOKUP(C123,Organización_Modular!$F$10:$G$40,2,FALSE)</f>
        <v>#N/A</v>
      </c>
    </row>
    <row r="124" spans="1:6" hidden="1" x14ac:dyDescent="0.2">
      <c r="A124" s="380"/>
      <c r="B124" s="381"/>
      <c r="C124" s="69"/>
      <c r="D124" s="78">
        <f>VLOOKUP(C124,Itinerario!$D$24:$W$54,18,FALSE)</f>
        <v>0</v>
      </c>
      <c r="E124" s="79">
        <f>VLOOKUP(C124,Itinerario!$D$24:$W$54,19,FALSE)</f>
        <v>0</v>
      </c>
      <c r="F124" s="79" t="e">
        <f>VLOOKUP(C124,Organización_Modular!$F$10:$G$40,2,FALSE)</f>
        <v>#N/A</v>
      </c>
    </row>
    <row r="125" spans="1:6" hidden="1" x14ac:dyDescent="0.2">
      <c r="A125" s="380"/>
      <c r="B125" s="381"/>
      <c r="C125" s="69"/>
      <c r="D125" s="78">
        <f>VLOOKUP(C125,Itinerario!$D$24:$W$54,18,FALSE)</f>
        <v>0</v>
      </c>
      <c r="E125" s="79">
        <f>VLOOKUP(C125,Itinerario!$D$24:$W$54,19,FALSE)</f>
        <v>0</v>
      </c>
      <c r="F125" s="79" t="e">
        <f>VLOOKUP(C125,Organización_Modular!$F$10:$G$40,2,FALSE)</f>
        <v>#N/A</v>
      </c>
    </row>
    <row r="126" spans="1:6" hidden="1" x14ac:dyDescent="0.2">
      <c r="A126" s="380"/>
      <c r="B126" s="381"/>
      <c r="C126" s="69"/>
      <c r="D126" s="78">
        <f>VLOOKUP(C126,Itinerario!$D$24:$W$54,18,FALSE)</f>
        <v>0</v>
      </c>
      <c r="E126" s="79">
        <f>VLOOKUP(C126,Itinerario!$D$24:$W$54,19,FALSE)</f>
        <v>0</v>
      </c>
      <c r="F126" s="79" t="e">
        <f>VLOOKUP(C126,Organización_Modular!$F$10:$G$40,2,FALSE)</f>
        <v>#N/A</v>
      </c>
    </row>
    <row r="127" spans="1:6" hidden="1" x14ac:dyDescent="0.2">
      <c r="A127" s="380"/>
      <c r="B127" s="381"/>
      <c r="C127" s="69"/>
      <c r="D127" s="78">
        <f>VLOOKUP(C127,Itinerario!$D$24:$W$54,18,FALSE)</f>
        <v>0</v>
      </c>
      <c r="E127" s="79">
        <f>VLOOKUP(C127,Itinerario!$D$24:$W$54,19,FALSE)</f>
        <v>0</v>
      </c>
      <c r="F127" s="79" t="e">
        <f>VLOOKUP(C127,Organización_Modular!$F$10:$G$40,2,FALSE)</f>
        <v>#N/A</v>
      </c>
    </row>
    <row r="128" spans="1:6" hidden="1" x14ac:dyDescent="0.2">
      <c r="A128" s="380"/>
      <c r="B128" s="381"/>
      <c r="C128" s="69"/>
      <c r="D128" s="78">
        <f>VLOOKUP(C128,Itinerario!$D$24:$W$54,18,FALSE)</f>
        <v>0</v>
      </c>
      <c r="E128" s="79">
        <f>VLOOKUP(C128,Itinerario!$D$24:$W$54,19,FALSE)</f>
        <v>0</v>
      </c>
      <c r="F128" s="79" t="e">
        <f>VLOOKUP(C128,Organización_Modular!$F$10:$G$40,2,FALSE)</f>
        <v>#N/A</v>
      </c>
    </row>
    <row r="129" spans="1:6" hidden="1" x14ac:dyDescent="0.2">
      <c r="A129" s="380"/>
      <c r="B129" s="381"/>
      <c r="C129" s="69"/>
      <c r="D129" s="78">
        <f>VLOOKUP(C129,Itinerario!$D$24:$W$54,18,FALSE)</f>
        <v>0</v>
      </c>
      <c r="E129" s="79">
        <f>VLOOKUP(C129,Itinerario!$D$24:$W$54,19,FALSE)</f>
        <v>0</v>
      </c>
      <c r="F129" s="79" t="e">
        <f>VLOOKUP(C129,Organización_Modular!$F$10:$G$40,2,FALSE)</f>
        <v>#N/A</v>
      </c>
    </row>
    <row r="130" spans="1:6" hidden="1" x14ac:dyDescent="0.2">
      <c r="A130" s="380"/>
      <c r="B130" s="381"/>
      <c r="C130" s="69"/>
      <c r="D130" s="78">
        <f>VLOOKUP(C130,Itinerario!$D$24:$W$54,18,FALSE)</f>
        <v>0</v>
      </c>
      <c r="E130" s="79">
        <f>VLOOKUP(C130,Itinerario!$D$24:$W$54,19,FALSE)</f>
        <v>0</v>
      </c>
      <c r="F130" s="79" t="e">
        <f>VLOOKUP(C130,Organización_Modular!$F$10:$G$40,2,FALSE)</f>
        <v>#N/A</v>
      </c>
    </row>
    <row r="131" spans="1:6" hidden="1" x14ac:dyDescent="0.2">
      <c r="A131" s="380"/>
      <c r="B131" s="381"/>
      <c r="C131" s="69"/>
      <c r="D131" s="78">
        <f>VLOOKUP(C131,Itinerario!$D$24:$W$54,18,FALSE)</f>
        <v>0</v>
      </c>
      <c r="E131" s="79">
        <f>VLOOKUP(C131,Itinerario!$D$24:$W$54,19,FALSE)</f>
        <v>0</v>
      </c>
      <c r="F131" s="79" t="e">
        <f>VLOOKUP(C131,Organización_Modular!$F$10:$G$40,2,FALSE)</f>
        <v>#N/A</v>
      </c>
    </row>
    <row r="132" spans="1:6" hidden="1" x14ac:dyDescent="0.2">
      <c r="A132" s="380"/>
      <c r="B132" s="381"/>
      <c r="C132" s="69"/>
      <c r="D132" s="78">
        <f>VLOOKUP(C132,Itinerario!$D$24:$W$54,18,FALSE)</f>
        <v>0</v>
      </c>
      <c r="E132" s="79">
        <f>VLOOKUP(C132,Itinerario!$D$24:$W$54,19,FALSE)</f>
        <v>0</v>
      </c>
      <c r="F132" s="79" t="e">
        <f>VLOOKUP(C132,Organización_Modular!$F$10:$G$40,2,FALSE)</f>
        <v>#N/A</v>
      </c>
    </row>
    <row r="133" spans="1:6" hidden="1" x14ac:dyDescent="0.2">
      <c r="A133" s="380"/>
      <c r="B133" s="381"/>
      <c r="C133" s="68"/>
      <c r="D133" s="78">
        <f>VLOOKUP(C133,Itinerario!$D$24:$W$54,18,FALSE)</f>
        <v>0</v>
      </c>
      <c r="E133" s="79">
        <f>VLOOKUP(C133,Itinerario!$D$24:$W$54,19,FALSE)</f>
        <v>0</v>
      </c>
      <c r="F133" s="79" t="e">
        <f>VLOOKUP(C133,Organización_Modular!$F$10:$G$40,2,FALSE)</f>
        <v>#N/A</v>
      </c>
    </row>
    <row r="134" spans="1:6" hidden="1" x14ac:dyDescent="0.2">
      <c r="A134" s="380"/>
      <c r="B134" s="381"/>
      <c r="C134" s="69"/>
      <c r="D134" s="78">
        <f>VLOOKUP(C134,Itinerario!$D$24:$W$54,18,FALSE)</f>
        <v>0</v>
      </c>
      <c r="E134" s="79">
        <f>VLOOKUP(C134,Itinerario!$D$24:$W$54,19,FALSE)</f>
        <v>0</v>
      </c>
      <c r="F134" s="79" t="e">
        <f>VLOOKUP(C134,Organización_Modular!$F$10:$G$40,2,FALSE)</f>
        <v>#N/A</v>
      </c>
    </row>
    <row r="135" spans="1:6" hidden="1" x14ac:dyDescent="0.2">
      <c r="A135" s="380"/>
      <c r="B135" s="381"/>
      <c r="C135" s="69"/>
      <c r="D135" s="78">
        <f>VLOOKUP(C135,Itinerario!$D$24:$W$54,18,FALSE)</f>
        <v>0</v>
      </c>
      <c r="E135" s="79">
        <f>VLOOKUP(C135,Itinerario!$D$24:$W$54,19,FALSE)</f>
        <v>0</v>
      </c>
      <c r="F135" s="79" t="e">
        <f>VLOOKUP(C135,Organización_Modular!$F$10:$G$40,2,FALSE)</f>
        <v>#N/A</v>
      </c>
    </row>
    <row r="136" spans="1:6" hidden="1" x14ac:dyDescent="0.2">
      <c r="A136" s="380"/>
      <c r="B136" s="381"/>
      <c r="C136" s="69"/>
      <c r="D136" s="78">
        <f>VLOOKUP(C136,Itinerario!$D$24:$W$54,18,FALSE)</f>
        <v>0</v>
      </c>
      <c r="E136" s="79">
        <f>VLOOKUP(C136,Itinerario!$D$24:$W$54,19,FALSE)</f>
        <v>0</v>
      </c>
      <c r="F136" s="79" t="e">
        <f>VLOOKUP(C136,Organización_Modular!$F$10:$G$40,2,FALSE)</f>
        <v>#N/A</v>
      </c>
    </row>
    <row r="137" spans="1:6" hidden="1" x14ac:dyDescent="0.2">
      <c r="A137" s="380"/>
      <c r="B137" s="381"/>
      <c r="C137" s="69"/>
      <c r="D137" s="78">
        <f>VLOOKUP(C137,Itinerario!$D$24:$W$54,18,FALSE)</f>
        <v>0</v>
      </c>
      <c r="E137" s="79">
        <f>VLOOKUP(C137,Itinerario!$D$24:$W$54,19,FALSE)</f>
        <v>0</v>
      </c>
      <c r="F137" s="79" t="e">
        <f>VLOOKUP(C137,Organización_Modular!$F$10:$G$40,2,FALSE)</f>
        <v>#N/A</v>
      </c>
    </row>
    <row r="138" spans="1:6" hidden="1" x14ac:dyDescent="0.2">
      <c r="A138" s="380"/>
      <c r="B138" s="381"/>
      <c r="C138" s="69"/>
      <c r="D138" s="78">
        <f>VLOOKUP(C138,Itinerario!$D$24:$W$54,18,FALSE)</f>
        <v>0</v>
      </c>
      <c r="E138" s="79">
        <f>VLOOKUP(C138,Itinerario!$D$24:$W$54,19,FALSE)</f>
        <v>0</v>
      </c>
      <c r="F138" s="79" t="e">
        <f>VLOOKUP(C138,Organización_Modular!$F$10:$G$40,2,FALSE)</f>
        <v>#N/A</v>
      </c>
    </row>
    <row r="139" spans="1:6" hidden="1" x14ac:dyDescent="0.2">
      <c r="A139" s="380"/>
      <c r="B139" s="381"/>
      <c r="C139" s="69"/>
      <c r="D139" s="78">
        <f>VLOOKUP(C139,Itinerario!$D$24:$W$54,18,FALSE)</f>
        <v>0</v>
      </c>
      <c r="E139" s="79">
        <f>VLOOKUP(C139,Itinerario!$D$24:$W$54,19,FALSE)</f>
        <v>0</v>
      </c>
      <c r="F139" s="79" t="e">
        <f>VLOOKUP(C139,Organización_Modular!$F$10:$G$40,2,FALSE)</f>
        <v>#N/A</v>
      </c>
    </row>
    <row r="140" spans="1:6" hidden="1" x14ac:dyDescent="0.2">
      <c r="A140" s="380"/>
      <c r="B140" s="381"/>
      <c r="C140" s="69"/>
      <c r="D140" s="78">
        <f>VLOOKUP(C140,Itinerario!$D$24:$W$54,18,FALSE)</f>
        <v>0</v>
      </c>
      <c r="E140" s="79">
        <f>VLOOKUP(C140,Itinerario!$D$24:$W$54,19,FALSE)</f>
        <v>0</v>
      </c>
      <c r="F140" s="79" t="e">
        <f>VLOOKUP(C140,Organización_Modular!$F$10:$G$40,2,FALSE)</f>
        <v>#N/A</v>
      </c>
    </row>
    <row r="141" spans="1:6" hidden="1" x14ac:dyDescent="0.2">
      <c r="A141" s="380"/>
      <c r="B141" s="381"/>
      <c r="C141" s="69"/>
      <c r="D141" s="78">
        <f>VLOOKUP(C141,Itinerario!$D$24:$W$54,18,FALSE)</f>
        <v>0</v>
      </c>
      <c r="E141" s="79">
        <f>VLOOKUP(C141,Itinerario!$D$24:$W$54,19,FALSE)</f>
        <v>0</v>
      </c>
      <c r="F141" s="79" t="e">
        <f>VLOOKUP(C141,Organización_Modular!$F$10:$G$40,2,FALSE)</f>
        <v>#N/A</v>
      </c>
    </row>
    <row r="142" spans="1:6" hidden="1" x14ac:dyDescent="0.2">
      <c r="A142" s="380"/>
      <c r="B142" s="381"/>
      <c r="C142" s="69"/>
      <c r="D142" s="78">
        <f>VLOOKUP(C142,Itinerario!$D$24:$W$54,18,FALSE)</f>
        <v>0</v>
      </c>
      <c r="E142" s="79">
        <f>VLOOKUP(C142,Itinerario!$D$24:$W$54,19,FALSE)</f>
        <v>0</v>
      </c>
      <c r="F142" s="79" t="e">
        <f>VLOOKUP(C142,Organización_Modular!$F$10:$G$40,2,FALSE)</f>
        <v>#N/A</v>
      </c>
    </row>
    <row r="143" spans="1:6" hidden="1" x14ac:dyDescent="0.2">
      <c r="A143" s="380"/>
      <c r="B143" s="381"/>
      <c r="C143" s="69"/>
      <c r="D143" s="78">
        <f>VLOOKUP(C143,Itinerario!$D$24:$W$54,18,FALSE)</f>
        <v>0</v>
      </c>
      <c r="E143" s="79">
        <f>VLOOKUP(C143,Itinerario!$D$24:$W$54,19,FALSE)</f>
        <v>0</v>
      </c>
      <c r="F143" s="79" t="e">
        <f>VLOOKUP(C143,Organización_Modular!$F$10:$G$40,2,FALSE)</f>
        <v>#N/A</v>
      </c>
    </row>
    <row r="144" spans="1:6" hidden="1" x14ac:dyDescent="0.2">
      <c r="A144" s="380"/>
      <c r="B144" s="381"/>
      <c r="C144" s="69"/>
      <c r="D144" s="78">
        <f>VLOOKUP(C144,Itinerario!$D$24:$W$54,18,FALSE)</f>
        <v>0</v>
      </c>
      <c r="E144" s="79">
        <f>VLOOKUP(C144,Itinerario!$D$24:$W$54,19,FALSE)</f>
        <v>0</v>
      </c>
      <c r="F144" s="79" t="e">
        <f>VLOOKUP(C144,Organización_Modular!$F$10:$G$40,2,FALSE)</f>
        <v>#N/A</v>
      </c>
    </row>
    <row r="145" spans="1:6" hidden="1" x14ac:dyDescent="0.2">
      <c r="A145" s="380"/>
      <c r="B145" s="381"/>
      <c r="C145" s="69"/>
      <c r="D145" s="78">
        <f>VLOOKUP(C145,Itinerario!$D$24:$W$54,18,FALSE)</f>
        <v>0</v>
      </c>
      <c r="E145" s="79">
        <f>VLOOKUP(C145,Itinerario!$D$24:$W$54,19,FALSE)</f>
        <v>0</v>
      </c>
      <c r="F145" s="79" t="e">
        <f>VLOOKUP(C145,Organización_Modular!$F$10:$G$40,2,FALSE)</f>
        <v>#N/A</v>
      </c>
    </row>
    <row r="146" spans="1:6" hidden="1" x14ac:dyDescent="0.2">
      <c r="A146" s="380"/>
      <c r="B146" s="381"/>
      <c r="C146" s="69"/>
      <c r="D146" s="78">
        <f>VLOOKUP(C146,Itinerario!$D$24:$W$54,18,FALSE)</f>
        <v>0</v>
      </c>
      <c r="E146" s="79">
        <f>VLOOKUP(C146,Itinerario!$D$24:$W$54,19,FALSE)</f>
        <v>0</v>
      </c>
      <c r="F146" s="79" t="e">
        <f>VLOOKUP(C146,Organización_Modular!$F$10:$G$40,2,FALSE)</f>
        <v>#N/A</v>
      </c>
    </row>
    <row r="147" spans="1:6" hidden="1" x14ac:dyDescent="0.2">
      <c r="A147" s="380"/>
      <c r="B147" s="381"/>
      <c r="C147" s="69"/>
      <c r="D147" s="78">
        <f>VLOOKUP(C147,Itinerario!$D$24:$W$54,18,FALSE)</f>
        <v>0</v>
      </c>
      <c r="E147" s="79">
        <f>VLOOKUP(C147,Itinerario!$D$24:$W$54,19,FALSE)</f>
        <v>0</v>
      </c>
      <c r="F147" s="79" t="e">
        <f>VLOOKUP(C147,Organización_Modular!$F$10:$G$40,2,FALSE)</f>
        <v>#N/A</v>
      </c>
    </row>
    <row r="148" spans="1:6" hidden="1" x14ac:dyDescent="0.2">
      <c r="A148" s="380"/>
      <c r="B148" s="381"/>
      <c r="C148" s="68"/>
      <c r="D148" s="78">
        <f>VLOOKUP(C148,Itinerario!$D$24:$W$54,18,FALSE)</f>
        <v>0</v>
      </c>
      <c r="E148" s="79">
        <f>VLOOKUP(C148,Itinerario!$D$24:$W$54,19,FALSE)</f>
        <v>0</v>
      </c>
      <c r="F148" s="79" t="e">
        <f>VLOOKUP(C148,Organización_Modular!$F$10:$G$40,2,FALSE)</f>
        <v>#N/A</v>
      </c>
    </row>
    <row r="149" spans="1:6" ht="0.75" customHeight="1" x14ac:dyDescent="0.2">
      <c r="A149" s="380"/>
      <c r="B149" s="381"/>
      <c r="C149" s="69"/>
      <c r="D149" s="78">
        <f>VLOOKUP(C149,Itinerario!$D$24:$W$54,18,FALSE)</f>
        <v>0</v>
      </c>
      <c r="E149" s="79">
        <f>VLOOKUP(C149,Itinerario!$D$24:$W$54,19,FALSE)</f>
        <v>0</v>
      </c>
      <c r="F149" s="79" t="e">
        <f>VLOOKUP(C149,Organización_Modular!$F$10:$G$40,2,FALSE)</f>
        <v>#N/A</v>
      </c>
    </row>
    <row r="150" spans="1:6" hidden="1" x14ac:dyDescent="0.2">
      <c r="A150" s="380"/>
      <c r="B150" s="381"/>
      <c r="C150" s="69"/>
      <c r="D150" s="78">
        <f>VLOOKUP(C150,Itinerario!$D$24:$W$54,18,FALSE)</f>
        <v>0</v>
      </c>
      <c r="E150" s="79">
        <f>VLOOKUP(C150,Itinerario!$D$24:$W$54,19,FALSE)</f>
        <v>0</v>
      </c>
      <c r="F150" s="79" t="e">
        <f>VLOOKUP(C150,Organización_Modular!$F$10:$G$40,2,FALSE)</f>
        <v>#N/A</v>
      </c>
    </row>
    <row r="151" spans="1:6" hidden="1" x14ac:dyDescent="0.2">
      <c r="A151" s="380"/>
      <c r="B151" s="381"/>
      <c r="C151" s="69"/>
      <c r="D151" s="78">
        <f>VLOOKUP(C151,Itinerario!$D$24:$W$54,18,FALSE)</f>
        <v>0</v>
      </c>
      <c r="E151" s="79">
        <f>VLOOKUP(C151,Itinerario!$D$24:$W$54,19,FALSE)</f>
        <v>0</v>
      </c>
      <c r="F151" s="79" t="e">
        <f>VLOOKUP(C151,Organización_Modular!$F$10:$G$40,2,FALSE)</f>
        <v>#N/A</v>
      </c>
    </row>
    <row r="152" spans="1:6" hidden="1" x14ac:dyDescent="0.2">
      <c r="A152" s="380"/>
      <c r="B152" s="381"/>
      <c r="C152" s="69"/>
      <c r="D152" s="78">
        <f>VLOOKUP(C152,Itinerario!$D$24:$W$54,18,FALSE)</f>
        <v>0</v>
      </c>
      <c r="E152" s="79">
        <f>VLOOKUP(C152,Itinerario!$D$24:$W$54,19,FALSE)</f>
        <v>0</v>
      </c>
      <c r="F152" s="79" t="e">
        <f>VLOOKUP(C152,Organización_Modular!$F$10:$G$40,2,FALSE)</f>
        <v>#N/A</v>
      </c>
    </row>
    <row r="153" spans="1:6" hidden="1" x14ac:dyDescent="0.2">
      <c r="A153" s="380"/>
      <c r="B153" s="381"/>
      <c r="C153" s="69"/>
      <c r="D153" s="78">
        <f>VLOOKUP(C153,Itinerario!$D$24:$W$54,18,FALSE)</f>
        <v>0</v>
      </c>
      <c r="E153" s="79">
        <f>VLOOKUP(C153,Itinerario!$D$24:$W$54,19,FALSE)</f>
        <v>0</v>
      </c>
      <c r="F153" s="79" t="e">
        <f>VLOOKUP(C153,Organización_Modular!$F$10:$G$40,2,FALSE)</f>
        <v>#N/A</v>
      </c>
    </row>
    <row r="154" spans="1:6" hidden="1" x14ac:dyDescent="0.2">
      <c r="A154" s="380"/>
      <c r="B154" s="381"/>
      <c r="C154" s="69"/>
      <c r="D154" s="78">
        <f>VLOOKUP(C154,Itinerario!$D$24:$W$54,18,FALSE)</f>
        <v>0</v>
      </c>
      <c r="E154" s="79">
        <f>VLOOKUP(C154,Itinerario!$D$24:$W$54,19,FALSE)</f>
        <v>0</v>
      </c>
      <c r="F154" s="79" t="e">
        <f>VLOOKUP(C154,Organización_Modular!$F$10:$G$40,2,FALSE)</f>
        <v>#N/A</v>
      </c>
    </row>
    <row r="155" spans="1:6" hidden="1" x14ac:dyDescent="0.2">
      <c r="A155" s="380"/>
      <c r="B155" s="381"/>
      <c r="C155" s="69"/>
      <c r="D155" s="78">
        <f>VLOOKUP(C155,Itinerario!$D$24:$W$54,18,FALSE)</f>
        <v>0</v>
      </c>
      <c r="E155" s="79">
        <f>VLOOKUP(C155,Itinerario!$D$24:$W$54,19,FALSE)</f>
        <v>0</v>
      </c>
      <c r="F155" s="79" t="e">
        <f>VLOOKUP(C155,Organización_Modular!$F$10:$G$40,2,FALSE)</f>
        <v>#N/A</v>
      </c>
    </row>
    <row r="156" spans="1:6" hidden="1" x14ac:dyDescent="0.2">
      <c r="A156" s="380"/>
      <c r="B156" s="381"/>
      <c r="C156" s="69"/>
      <c r="D156" s="78">
        <f>VLOOKUP(C156,Itinerario!$D$24:$W$54,18,FALSE)</f>
        <v>0</v>
      </c>
      <c r="E156" s="79">
        <f>VLOOKUP(C156,Itinerario!$D$24:$W$54,19,FALSE)</f>
        <v>0</v>
      </c>
      <c r="F156" s="79" t="e">
        <f>VLOOKUP(C156,Organización_Modular!$F$10:$G$40,2,FALSE)</f>
        <v>#N/A</v>
      </c>
    </row>
    <row r="157" spans="1:6" hidden="1" x14ac:dyDescent="0.2">
      <c r="A157" s="380"/>
      <c r="B157" s="381"/>
      <c r="C157" s="69"/>
      <c r="D157" s="78">
        <f>VLOOKUP(C157,Itinerario!$D$24:$W$54,18,FALSE)</f>
        <v>0</v>
      </c>
      <c r="E157" s="79">
        <f>VLOOKUP(C157,Itinerario!$D$24:$W$54,19,FALSE)</f>
        <v>0</v>
      </c>
      <c r="F157" s="79" t="e">
        <f>VLOOKUP(C157,Organización_Modular!$F$10:$G$40,2,FALSE)</f>
        <v>#N/A</v>
      </c>
    </row>
    <row r="158" spans="1:6" hidden="1" x14ac:dyDescent="0.2">
      <c r="A158" s="380"/>
      <c r="B158" s="381"/>
      <c r="C158" s="69"/>
      <c r="D158" s="78">
        <f>VLOOKUP(C158,Itinerario!$D$24:$W$54,18,FALSE)</f>
        <v>0</v>
      </c>
      <c r="E158" s="79">
        <f>VLOOKUP(C158,Itinerario!$D$24:$W$54,19,FALSE)</f>
        <v>0</v>
      </c>
      <c r="F158" s="79" t="e">
        <f>VLOOKUP(C158,Organización_Modular!$F$10:$G$40,2,FALSE)</f>
        <v>#N/A</v>
      </c>
    </row>
    <row r="159" spans="1:6" hidden="1" x14ac:dyDescent="0.2">
      <c r="A159" s="380"/>
      <c r="B159" s="381"/>
      <c r="C159" s="69"/>
      <c r="D159" s="78">
        <f>VLOOKUP(C159,Itinerario!$D$24:$W$54,18,FALSE)</f>
        <v>0</v>
      </c>
      <c r="E159" s="79">
        <f>VLOOKUP(C159,Itinerario!$D$24:$W$54,19,FALSE)</f>
        <v>0</v>
      </c>
      <c r="F159" s="79" t="e">
        <f>VLOOKUP(C159,Organización_Modular!$F$10:$G$40,2,FALSE)</f>
        <v>#N/A</v>
      </c>
    </row>
    <row r="160" spans="1:6" hidden="1" x14ac:dyDescent="0.2">
      <c r="A160" s="380"/>
      <c r="B160" s="381"/>
      <c r="C160" s="69"/>
      <c r="D160" s="78">
        <f>VLOOKUP(C160,Itinerario!$D$24:$W$54,18,FALSE)</f>
        <v>0</v>
      </c>
      <c r="E160" s="79">
        <f>VLOOKUP(C160,Itinerario!$D$24:$W$54,19,FALSE)</f>
        <v>0</v>
      </c>
      <c r="F160" s="79" t="e">
        <f>VLOOKUP(C160,Organización_Modular!$F$10:$G$40,2,FALSE)</f>
        <v>#N/A</v>
      </c>
    </row>
    <row r="161" spans="1:6" hidden="1" x14ac:dyDescent="0.2">
      <c r="A161" s="380"/>
      <c r="B161" s="381"/>
      <c r="C161" s="69"/>
      <c r="D161" s="78">
        <f>VLOOKUP(C161,Itinerario!$D$24:$W$54,18,FALSE)</f>
        <v>0</v>
      </c>
      <c r="E161" s="79">
        <f>VLOOKUP(C161,Itinerario!$D$24:$W$54,19,FALSE)</f>
        <v>0</v>
      </c>
      <c r="F161" s="79" t="e">
        <f>VLOOKUP(C161,Organización_Modular!$F$10:$G$40,2,FALSE)</f>
        <v>#N/A</v>
      </c>
    </row>
    <row r="162" spans="1:6" hidden="1" x14ac:dyDescent="0.2">
      <c r="A162" s="380"/>
      <c r="B162" s="381"/>
      <c r="C162" s="69"/>
      <c r="D162" s="78">
        <f>VLOOKUP(C162,Itinerario!$D$24:$W$54,18,FALSE)</f>
        <v>0</v>
      </c>
      <c r="E162" s="79">
        <f>VLOOKUP(C162,Itinerario!$D$24:$W$54,19,FALSE)</f>
        <v>0</v>
      </c>
      <c r="F162" s="79" t="e">
        <f>VLOOKUP(C162,Organización_Modular!$F$10:$G$40,2,FALSE)</f>
        <v>#N/A</v>
      </c>
    </row>
    <row r="163" spans="1:6" hidden="1" x14ac:dyDescent="0.2">
      <c r="A163" s="380"/>
      <c r="B163" s="381"/>
      <c r="C163" s="68"/>
      <c r="D163" s="78">
        <f>VLOOKUP(C163,Itinerario!$D$24:$W$54,18,FALSE)</f>
        <v>0</v>
      </c>
      <c r="E163" s="79">
        <f>VLOOKUP(C163,Itinerario!$D$24:$W$54,19,FALSE)</f>
        <v>0</v>
      </c>
      <c r="F163" s="79" t="e">
        <f>VLOOKUP(C163,Organización_Modular!$F$10:$G$40,2,FALSE)</f>
        <v>#N/A</v>
      </c>
    </row>
    <row r="164" spans="1:6" ht="33.75" customHeight="1" x14ac:dyDescent="0.2">
      <c r="A164" s="380" t="str">
        <f>Itinerario!A55</f>
        <v>Modulo 2: Control de procesos industriales y de servicio</v>
      </c>
      <c r="B164" s="381" t="str">
        <f>Ambiente_Equipamiento!$A$15</f>
        <v>Aula pedagógica</v>
      </c>
      <c r="C164" s="68" t="s">
        <v>650</v>
      </c>
      <c r="D164" s="78">
        <f>VLOOKUP(C164,Itinerario!$D$55:$W$85,18,FALSE)</f>
        <v>48</v>
      </c>
      <c r="E164" s="79">
        <f>VLOOKUP(C164,Itinerario!$D$55:$W$85,19,FALSE)</f>
        <v>32</v>
      </c>
      <c r="F164" s="79" t="str">
        <f>VLOOKUP(C164,Organización_Modular!$F$41:$G$71,2,FALSE)</f>
        <v>IV</v>
      </c>
    </row>
    <row r="165" spans="1:6" hidden="1" x14ac:dyDescent="0.2">
      <c r="A165" s="380"/>
      <c r="B165" s="381"/>
      <c r="C165" s="68"/>
      <c r="D165" s="78">
        <f>VLOOKUP(C165,Itinerario!$D$55:$W$85,18,FALSE)</f>
        <v>0</v>
      </c>
      <c r="E165" s="79">
        <f>VLOOKUP(C165,Itinerario!$D$55:$W$85,19,FALSE)</f>
        <v>0</v>
      </c>
      <c r="F165" s="79" t="e">
        <f>VLOOKUP(C165,Organización_Modular!$F$41:$G$71,2,FALSE)</f>
        <v>#N/A</v>
      </c>
    </row>
    <row r="166" spans="1:6" hidden="1" x14ac:dyDescent="0.2">
      <c r="A166" s="380"/>
      <c r="B166" s="381"/>
      <c r="C166" s="68"/>
      <c r="D166" s="78">
        <f>VLOOKUP(C166,Itinerario!$D$55:$W$85,18,FALSE)</f>
        <v>0</v>
      </c>
      <c r="E166" s="79">
        <f>VLOOKUP(C166,Itinerario!$D$55:$W$85,19,FALSE)</f>
        <v>0</v>
      </c>
      <c r="F166" s="79" t="e">
        <f>VLOOKUP(C166,Organización_Modular!$F$41:$G$71,2,FALSE)</f>
        <v>#N/A</v>
      </c>
    </row>
    <row r="167" spans="1:6" hidden="1" x14ac:dyDescent="0.2">
      <c r="A167" s="380"/>
      <c r="B167" s="381"/>
      <c r="C167" s="68"/>
      <c r="D167" s="78">
        <f>VLOOKUP(C167,Itinerario!$D$55:$W$85,18,FALSE)</f>
        <v>0</v>
      </c>
      <c r="E167" s="79">
        <f>VLOOKUP(C167,Itinerario!$D$55:$W$85,19,FALSE)</f>
        <v>0</v>
      </c>
      <c r="F167" s="79" t="e">
        <f>VLOOKUP(C167,Organización_Modular!$F$41:$G$71,2,FALSE)</f>
        <v>#N/A</v>
      </c>
    </row>
    <row r="168" spans="1:6" hidden="1" x14ac:dyDescent="0.2">
      <c r="A168" s="380"/>
      <c r="B168" s="381"/>
      <c r="C168" s="68"/>
      <c r="D168" s="78">
        <f>VLOOKUP(C168,Itinerario!$D$55:$W$85,18,FALSE)</f>
        <v>0</v>
      </c>
      <c r="E168" s="79">
        <f>VLOOKUP(C168,Itinerario!$D$55:$W$85,19,FALSE)</f>
        <v>0</v>
      </c>
      <c r="F168" s="79" t="e">
        <f>VLOOKUP(C168,Organización_Modular!$F$41:$G$71,2,FALSE)</f>
        <v>#N/A</v>
      </c>
    </row>
    <row r="169" spans="1:6" hidden="1" x14ac:dyDescent="0.2">
      <c r="A169" s="380"/>
      <c r="B169" s="381"/>
      <c r="C169" s="68"/>
      <c r="D169" s="78">
        <f>VLOOKUP(C169,Itinerario!$D$55:$W$85,18,FALSE)</f>
        <v>0</v>
      </c>
      <c r="E169" s="79">
        <f>VLOOKUP(C169,Itinerario!$D$55:$W$85,19,FALSE)</f>
        <v>0</v>
      </c>
      <c r="F169" s="79" t="e">
        <f>VLOOKUP(C169,Organización_Modular!$F$41:$G$71,2,FALSE)</f>
        <v>#N/A</v>
      </c>
    </row>
    <row r="170" spans="1:6" hidden="1" x14ac:dyDescent="0.2">
      <c r="A170" s="380"/>
      <c r="B170" s="381"/>
      <c r="C170" s="68"/>
      <c r="D170" s="78">
        <f>VLOOKUP(C170,Itinerario!$D$55:$W$85,18,FALSE)</f>
        <v>0</v>
      </c>
      <c r="E170" s="79">
        <f>VLOOKUP(C170,Itinerario!$D$55:$W$85,19,FALSE)</f>
        <v>0</v>
      </c>
      <c r="F170" s="79" t="e">
        <f>VLOOKUP(C170,Organización_Modular!$F$41:$G$71,2,FALSE)</f>
        <v>#N/A</v>
      </c>
    </row>
    <row r="171" spans="1:6" hidden="1" x14ac:dyDescent="0.2">
      <c r="A171" s="380"/>
      <c r="B171" s="381"/>
      <c r="C171" s="68"/>
      <c r="D171" s="78">
        <f>VLOOKUP(C171,Itinerario!$D$55:$W$85,18,FALSE)</f>
        <v>0</v>
      </c>
      <c r="E171" s="79">
        <f>VLOOKUP(C171,Itinerario!$D$55:$W$85,19,FALSE)</f>
        <v>0</v>
      </c>
      <c r="F171" s="79" t="e">
        <f>VLOOKUP(C171,Organización_Modular!$F$41:$G$71,2,FALSE)</f>
        <v>#N/A</v>
      </c>
    </row>
    <row r="172" spans="1:6" hidden="1" x14ac:dyDescent="0.2">
      <c r="A172" s="380"/>
      <c r="B172" s="381"/>
      <c r="C172" s="68"/>
      <c r="D172" s="78">
        <f>VLOOKUP(C172,Itinerario!$D$55:$W$85,18,FALSE)</f>
        <v>0</v>
      </c>
      <c r="E172" s="79">
        <f>VLOOKUP(C172,Itinerario!$D$55:$W$85,19,FALSE)</f>
        <v>0</v>
      </c>
      <c r="F172" s="79" t="e">
        <f>VLOOKUP(C172,Organización_Modular!$F$41:$G$71,2,FALSE)</f>
        <v>#N/A</v>
      </c>
    </row>
    <row r="173" spans="1:6" hidden="1" x14ac:dyDescent="0.2">
      <c r="A173" s="380"/>
      <c r="B173" s="381"/>
      <c r="C173" s="68"/>
      <c r="D173" s="78">
        <f>VLOOKUP(C173,Itinerario!$D$55:$W$85,18,FALSE)</f>
        <v>0</v>
      </c>
      <c r="E173" s="79">
        <f>VLOOKUP(C173,Itinerario!$D$55:$W$85,19,FALSE)</f>
        <v>0</v>
      </c>
      <c r="F173" s="79" t="e">
        <f>VLOOKUP(C173,Organización_Modular!$F$41:$G$71,2,FALSE)</f>
        <v>#N/A</v>
      </c>
    </row>
    <row r="174" spans="1:6" hidden="1" x14ac:dyDescent="0.2">
      <c r="A174" s="380"/>
      <c r="B174" s="381"/>
      <c r="C174" s="68"/>
      <c r="D174" s="78">
        <f>VLOOKUP(C174,Itinerario!$D$55:$W$85,18,FALSE)</f>
        <v>0</v>
      </c>
      <c r="E174" s="79">
        <f>VLOOKUP(C174,Itinerario!$D$55:$W$85,19,FALSE)</f>
        <v>0</v>
      </c>
      <c r="F174" s="79" t="e">
        <f>VLOOKUP(C174,Organización_Modular!$F$41:$G$71,2,FALSE)</f>
        <v>#N/A</v>
      </c>
    </row>
    <row r="175" spans="1:6" hidden="1" x14ac:dyDescent="0.2">
      <c r="A175" s="380"/>
      <c r="B175" s="381"/>
      <c r="C175" s="68"/>
      <c r="D175" s="78">
        <f>VLOOKUP(C175,Itinerario!$D$55:$W$85,18,FALSE)</f>
        <v>0</v>
      </c>
      <c r="E175" s="79">
        <f>VLOOKUP(C175,Itinerario!$D$55:$W$85,19,FALSE)</f>
        <v>0</v>
      </c>
      <c r="F175" s="79" t="e">
        <f>VLOOKUP(C175,Organización_Modular!$F$41:$G$71,2,FALSE)</f>
        <v>#N/A</v>
      </c>
    </row>
    <row r="176" spans="1:6" hidden="1" x14ac:dyDescent="0.2">
      <c r="A176" s="380"/>
      <c r="B176" s="381"/>
      <c r="C176" s="68"/>
      <c r="D176" s="78">
        <f>VLOOKUP(C176,Itinerario!$D$55:$W$85,18,FALSE)</f>
        <v>0</v>
      </c>
      <c r="E176" s="79">
        <f>VLOOKUP(C176,Itinerario!$D$55:$W$85,19,FALSE)</f>
        <v>0</v>
      </c>
      <c r="F176" s="79" t="e">
        <f>VLOOKUP(C176,Organización_Modular!$F$41:$G$71,2,FALSE)</f>
        <v>#N/A</v>
      </c>
    </row>
    <row r="177" spans="1:6" hidden="1" x14ac:dyDescent="0.2">
      <c r="A177" s="380"/>
      <c r="B177" s="381"/>
      <c r="C177" s="68"/>
      <c r="D177" s="78">
        <f>VLOOKUP(C177,Itinerario!$D$55:$W$85,18,FALSE)</f>
        <v>0</v>
      </c>
      <c r="E177" s="79">
        <f>VLOOKUP(C177,Itinerario!$D$55:$W$85,19,FALSE)</f>
        <v>0</v>
      </c>
      <c r="F177" s="79" t="e">
        <f>VLOOKUP(C177,Organización_Modular!$F$41:$G$71,2,FALSE)</f>
        <v>#N/A</v>
      </c>
    </row>
    <row r="178" spans="1:6" ht="18" customHeight="1" x14ac:dyDescent="0.2">
      <c r="A178" s="380"/>
      <c r="B178" s="381"/>
      <c r="C178" s="68" t="s">
        <v>647</v>
      </c>
      <c r="D178" s="78">
        <f>VLOOKUP(C178,Itinerario!$D$55:$W$85,18,FALSE)</f>
        <v>32</v>
      </c>
      <c r="E178" s="79">
        <f>VLOOKUP(C178,Itinerario!$D$55:$W$85,19,FALSE)</f>
        <v>32</v>
      </c>
      <c r="F178" s="79" t="str">
        <f>VLOOKUP(C178,Organización_Modular!$F$41:$G$71,2,FALSE)</f>
        <v>III</v>
      </c>
    </row>
    <row r="179" spans="1:6" x14ac:dyDescent="0.2">
      <c r="A179" s="380"/>
      <c r="B179" s="381" t="s">
        <v>1222</v>
      </c>
      <c r="C179" s="68" t="s">
        <v>682</v>
      </c>
      <c r="D179" s="78">
        <f>VLOOKUP(C179,Itinerario!$D$55:$W$85,18,FALSE)</f>
        <v>32</v>
      </c>
      <c r="E179" s="79">
        <f>VLOOKUP(C179,Itinerario!$D$55:$W$85,19,FALSE)</f>
        <v>32</v>
      </c>
      <c r="F179" s="79" t="str">
        <f>VLOOKUP(C179,Organización_Modular!$F$41:$G$71,2,FALSE)</f>
        <v>III</v>
      </c>
    </row>
    <row r="180" spans="1:6" x14ac:dyDescent="0.2">
      <c r="A180" s="380"/>
      <c r="B180" s="381"/>
      <c r="C180" s="68" t="s">
        <v>683</v>
      </c>
      <c r="D180" s="78">
        <f>VLOOKUP(C180,Itinerario!$D$55:$W$85,18,FALSE)</f>
        <v>32</v>
      </c>
      <c r="E180" s="79">
        <f>VLOOKUP(C180,Itinerario!$D$55:$W$85,19,FALSE)</f>
        <v>32</v>
      </c>
      <c r="F180" s="79" t="str">
        <f>VLOOKUP(C180,Organización_Modular!$F$41:$G$71,2,FALSE)</f>
        <v>IV</v>
      </c>
    </row>
    <row r="181" spans="1:6" hidden="1" x14ac:dyDescent="0.2">
      <c r="A181" s="380"/>
      <c r="B181" s="381"/>
      <c r="C181" s="68"/>
      <c r="D181" s="78">
        <f>VLOOKUP(C181,Itinerario!$D$55:$W$85,18,FALSE)</f>
        <v>0</v>
      </c>
      <c r="E181" s="79">
        <f>VLOOKUP(C181,Itinerario!$D$55:$W$85,19,FALSE)</f>
        <v>0</v>
      </c>
      <c r="F181" s="79" t="e">
        <f>VLOOKUP(C181,Organización_Modular!$F$41:$G$71,2,FALSE)</f>
        <v>#N/A</v>
      </c>
    </row>
    <row r="182" spans="1:6" hidden="1" x14ac:dyDescent="0.2">
      <c r="A182" s="380"/>
      <c r="B182" s="381"/>
      <c r="C182" s="68"/>
      <c r="D182" s="78">
        <f>VLOOKUP(C182,Itinerario!$D$55:$W$85,18,FALSE)</f>
        <v>0</v>
      </c>
      <c r="E182" s="79">
        <f>VLOOKUP(C182,Itinerario!$D$55:$W$85,19,FALSE)</f>
        <v>0</v>
      </c>
      <c r="F182" s="79" t="e">
        <f>VLOOKUP(C182,Organización_Modular!$F$41:$G$71,2,FALSE)</f>
        <v>#N/A</v>
      </c>
    </row>
    <row r="183" spans="1:6" hidden="1" x14ac:dyDescent="0.2">
      <c r="A183" s="380"/>
      <c r="B183" s="381"/>
      <c r="C183" s="68"/>
      <c r="D183" s="78">
        <f>VLOOKUP(C183,Itinerario!$D$55:$W$85,18,FALSE)</f>
        <v>0</v>
      </c>
      <c r="E183" s="79">
        <f>VLOOKUP(C183,Itinerario!$D$55:$W$85,19,FALSE)</f>
        <v>0</v>
      </c>
      <c r="F183" s="79" t="e">
        <f>VLOOKUP(C183,Organización_Modular!$F$41:$G$71,2,FALSE)</f>
        <v>#N/A</v>
      </c>
    </row>
    <row r="184" spans="1:6" hidden="1" x14ac:dyDescent="0.2">
      <c r="A184" s="380"/>
      <c r="B184" s="381"/>
      <c r="C184" s="68"/>
      <c r="D184" s="78">
        <f>VLOOKUP(C184,Itinerario!$D$55:$W$85,18,FALSE)</f>
        <v>0</v>
      </c>
      <c r="E184" s="79">
        <f>VLOOKUP(C184,Itinerario!$D$55:$W$85,19,FALSE)</f>
        <v>0</v>
      </c>
      <c r="F184" s="79" t="e">
        <f>VLOOKUP(C184,Organización_Modular!$F$41:$G$71,2,FALSE)</f>
        <v>#N/A</v>
      </c>
    </row>
    <row r="185" spans="1:6" hidden="1" x14ac:dyDescent="0.2">
      <c r="A185" s="380"/>
      <c r="B185" s="381"/>
      <c r="C185" s="68"/>
      <c r="D185" s="78">
        <f>VLOOKUP(C185,Itinerario!$D$55:$W$85,18,FALSE)</f>
        <v>0</v>
      </c>
      <c r="E185" s="79">
        <f>VLOOKUP(C185,Itinerario!$D$55:$W$85,19,FALSE)</f>
        <v>0</v>
      </c>
      <c r="F185" s="79" t="e">
        <f>VLOOKUP(C185,Organización_Modular!$F$41:$G$71,2,FALSE)</f>
        <v>#N/A</v>
      </c>
    </row>
    <row r="186" spans="1:6" hidden="1" x14ac:dyDescent="0.2">
      <c r="A186" s="380"/>
      <c r="B186" s="381"/>
      <c r="C186" s="68"/>
      <c r="D186" s="78">
        <f>VLOOKUP(C186,Itinerario!$D$55:$W$85,18,FALSE)</f>
        <v>0</v>
      </c>
      <c r="E186" s="79">
        <f>VLOOKUP(C186,Itinerario!$D$55:$W$85,19,FALSE)</f>
        <v>0</v>
      </c>
      <c r="F186" s="79" t="e">
        <f>VLOOKUP(C186,Organización_Modular!$F$41:$G$71,2,FALSE)</f>
        <v>#N/A</v>
      </c>
    </row>
    <row r="187" spans="1:6" hidden="1" x14ac:dyDescent="0.2">
      <c r="A187" s="380"/>
      <c r="B187" s="381"/>
      <c r="C187" s="68"/>
      <c r="D187" s="78">
        <f>VLOOKUP(C187,Itinerario!$D$55:$W$85,18,FALSE)</f>
        <v>0</v>
      </c>
      <c r="E187" s="79">
        <f>VLOOKUP(C187,Itinerario!$D$55:$W$85,19,FALSE)</f>
        <v>0</v>
      </c>
      <c r="F187" s="79" t="e">
        <f>VLOOKUP(C187,Organización_Modular!$F$41:$G$71,2,FALSE)</f>
        <v>#N/A</v>
      </c>
    </row>
    <row r="188" spans="1:6" hidden="1" x14ac:dyDescent="0.2">
      <c r="A188" s="380"/>
      <c r="B188" s="381"/>
      <c r="C188" s="68"/>
      <c r="D188" s="78">
        <f>VLOOKUP(C188,Itinerario!$D$55:$W$85,18,FALSE)</f>
        <v>0</v>
      </c>
      <c r="E188" s="79">
        <f>VLOOKUP(C188,Itinerario!$D$55:$W$85,19,FALSE)</f>
        <v>0</v>
      </c>
      <c r="F188" s="79" t="e">
        <f>VLOOKUP(C188,Organización_Modular!$F$41:$G$71,2,FALSE)</f>
        <v>#N/A</v>
      </c>
    </row>
    <row r="189" spans="1:6" hidden="1" x14ac:dyDescent="0.2">
      <c r="A189" s="380"/>
      <c r="B189" s="381"/>
      <c r="C189" s="68"/>
      <c r="D189" s="78">
        <f>VLOOKUP(C189,Itinerario!$D$55:$W$85,18,FALSE)</f>
        <v>0</v>
      </c>
      <c r="E189" s="79">
        <f>VLOOKUP(C189,Itinerario!$D$55:$W$85,19,FALSE)</f>
        <v>0</v>
      </c>
      <c r="F189" s="79" t="e">
        <f>VLOOKUP(C189,Organización_Modular!$F$41:$G$71,2,FALSE)</f>
        <v>#N/A</v>
      </c>
    </row>
    <row r="190" spans="1:6" hidden="1" x14ac:dyDescent="0.2">
      <c r="A190" s="380"/>
      <c r="B190" s="381"/>
      <c r="C190" s="68"/>
      <c r="D190" s="78">
        <f>VLOOKUP(C190,Itinerario!$D$55:$W$85,18,FALSE)</f>
        <v>0</v>
      </c>
      <c r="E190" s="79">
        <f>VLOOKUP(C190,Itinerario!$D$55:$W$85,19,FALSE)</f>
        <v>0</v>
      </c>
      <c r="F190" s="79" t="e">
        <f>VLOOKUP(C190,Organización_Modular!$F$41:$G$71,2,FALSE)</f>
        <v>#N/A</v>
      </c>
    </row>
    <row r="191" spans="1:6" hidden="1" x14ac:dyDescent="0.2">
      <c r="A191" s="380"/>
      <c r="B191" s="381"/>
      <c r="C191" s="68"/>
      <c r="D191" s="78">
        <f>VLOOKUP(C191,Itinerario!$D$55:$W$85,18,FALSE)</f>
        <v>0</v>
      </c>
      <c r="E191" s="79">
        <f>VLOOKUP(C191,Itinerario!$D$55:$W$85,19,FALSE)</f>
        <v>0</v>
      </c>
      <c r="F191" s="79" t="e">
        <f>VLOOKUP(C191,Organización_Modular!$F$41:$G$71,2,FALSE)</f>
        <v>#N/A</v>
      </c>
    </row>
    <row r="192" spans="1:6" hidden="1" x14ac:dyDescent="0.2">
      <c r="A192" s="380"/>
      <c r="B192" s="381"/>
      <c r="C192" s="68"/>
      <c r="D192" s="78">
        <f>VLOOKUP(C192,Itinerario!$D$55:$W$85,18,FALSE)</f>
        <v>0</v>
      </c>
      <c r="E192" s="79">
        <f>VLOOKUP(C192,Itinerario!$D$55:$W$85,19,FALSE)</f>
        <v>0</v>
      </c>
      <c r="F192" s="79" t="e">
        <f>VLOOKUP(C192,Organización_Modular!$F$41:$G$71,2,FALSE)</f>
        <v>#N/A</v>
      </c>
    </row>
    <row r="193" spans="1:6" hidden="1" x14ac:dyDescent="0.2">
      <c r="A193" s="380"/>
      <c r="B193" s="381"/>
      <c r="C193" s="68"/>
      <c r="D193" s="78">
        <f>VLOOKUP(C193,Itinerario!$D$55:$W$85,18,FALSE)</f>
        <v>0</v>
      </c>
      <c r="E193" s="79">
        <f>VLOOKUP(C193,Itinerario!$D$55:$W$85,19,FALSE)</f>
        <v>0</v>
      </c>
      <c r="F193" s="79" t="e">
        <f>VLOOKUP(C193,Organización_Modular!$F$41:$G$71,2,FALSE)</f>
        <v>#N/A</v>
      </c>
    </row>
    <row r="194" spans="1:6" ht="24" x14ac:dyDescent="0.2">
      <c r="A194" s="380"/>
      <c r="B194" s="381" t="s">
        <v>1223</v>
      </c>
      <c r="C194" s="68" t="s">
        <v>603</v>
      </c>
      <c r="D194" s="78">
        <f>VLOOKUP(C194,Itinerario!$D$55:$W$85,18,FALSE)</f>
        <v>32</v>
      </c>
      <c r="E194" s="79">
        <f>VLOOKUP(C194,Itinerario!$D$55:$W$85,19,FALSE)</f>
        <v>64</v>
      </c>
      <c r="F194" s="79" t="str">
        <f>VLOOKUP(C194,Organización_Modular!$F$41:$G$71,2,FALSE)</f>
        <v>III</v>
      </c>
    </row>
    <row r="195" spans="1:6" ht="24" x14ac:dyDescent="0.2">
      <c r="A195" s="380"/>
      <c r="B195" s="381"/>
      <c r="C195" s="68" t="s">
        <v>648</v>
      </c>
      <c r="D195" s="78">
        <f>VLOOKUP(C195,Itinerario!$D$55:$W$85,18,FALSE)</f>
        <v>48</v>
      </c>
      <c r="E195" s="79">
        <f>VLOOKUP(C195,Itinerario!$D$55:$W$85,19,FALSE)</f>
        <v>64</v>
      </c>
      <c r="F195" s="79" t="str">
        <f>VLOOKUP(C195,Organización_Modular!$F$41:$G$71,2,FALSE)</f>
        <v>IV</v>
      </c>
    </row>
    <row r="196" spans="1:6" ht="23.25" customHeight="1" x14ac:dyDescent="0.2">
      <c r="A196" s="380"/>
      <c r="B196" s="381"/>
      <c r="C196" s="68" t="s">
        <v>649</v>
      </c>
      <c r="D196" s="78">
        <f>VLOOKUP(C196,Itinerario!$D$55:$W$85,18,FALSE)</f>
        <v>48</v>
      </c>
      <c r="E196" s="79">
        <f>VLOOKUP(C196,Itinerario!$D$55:$W$85,19,FALSE)</f>
        <v>64</v>
      </c>
      <c r="F196" s="79" t="str">
        <f>VLOOKUP(C196,Organización_Modular!$F$41:$G$71,2,FALSE)</f>
        <v>IV</v>
      </c>
    </row>
    <row r="197" spans="1:6" hidden="1" x14ac:dyDescent="0.2">
      <c r="A197" s="380"/>
      <c r="B197" s="381"/>
      <c r="C197" s="68"/>
      <c r="D197" s="78">
        <f>VLOOKUP(C197,Itinerario!$D$55:$W$85,18,FALSE)</f>
        <v>0</v>
      </c>
      <c r="E197" s="79">
        <f>VLOOKUP(C197,Itinerario!$D$55:$W$85,19,FALSE)</f>
        <v>0</v>
      </c>
      <c r="F197" s="79" t="e">
        <f>VLOOKUP(C197,Organización_Modular!$F$41:$G$71,2,FALSE)</f>
        <v>#N/A</v>
      </c>
    </row>
    <row r="198" spans="1:6" hidden="1" x14ac:dyDescent="0.2">
      <c r="A198" s="380"/>
      <c r="B198" s="381"/>
      <c r="C198" s="68"/>
      <c r="D198" s="78">
        <f>VLOOKUP(C198,Itinerario!$D$55:$W$85,18,FALSE)</f>
        <v>0</v>
      </c>
      <c r="E198" s="79">
        <f>VLOOKUP(C198,Itinerario!$D$55:$W$85,19,FALSE)</f>
        <v>0</v>
      </c>
      <c r="F198" s="79" t="e">
        <f>VLOOKUP(C198,Organización_Modular!$F$41:$G$71,2,FALSE)</f>
        <v>#N/A</v>
      </c>
    </row>
    <row r="199" spans="1:6" hidden="1" x14ac:dyDescent="0.2">
      <c r="A199" s="380"/>
      <c r="B199" s="381"/>
      <c r="C199" s="68"/>
      <c r="D199" s="78">
        <f>VLOOKUP(C199,Itinerario!$D$55:$W$85,18,FALSE)</f>
        <v>0</v>
      </c>
      <c r="E199" s="79">
        <f>VLOOKUP(C199,Itinerario!$D$55:$W$85,19,FALSE)</f>
        <v>0</v>
      </c>
      <c r="F199" s="79" t="e">
        <f>VLOOKUP(C199,Organización_Modular!$F$41:$G$71,2,FALSE)</f>
        <v>#N/A</v>
      </c>
    </row>
    <row r="200" spans="1:6" hidden="1" x14ac:dyDescent="0.2">
      <c r="A200" s="380"/>
      <c r="B200" s="381"/>
      <c r="C200" s="68"/>
      <c r="D200" s="78">
        <f>VLOOKUP(C200,Itinerario!$D$55:$W$85,18,FALSE)</f>
        <v>0</v>
      </c>
      <c r="E200" s="79">
        <f>VLOOKUP(C200,Itinerario!$D$55:$W$85,19,FALSE)</f>
        <v>0</v>
      </c>
      <c r="F200" s="79" t="e">
        <f>VLOOKUP(C200,Organización_Modular!$F$41:$G$71,2,FALSE)</f>
        <v>#N/A</v>
      </c>
    </row>
    <row r="201" spans="1:6" hidden="1" x14ac:dyDescent="0.2">
      <c r="A201" s="380"/>
      <c r="B201" s="381"/>
      <c r="C201" s="68"/>
      <c r="D201" s="78">
        <f>VLOOKUP(C201,Itinerario!$D$55:$W$85,18,FALSE)</f>
        <v>0</v>
      </c>
      <c r="E201" s="79">
        <f>VLOOKUP(C201,Itinerario!$D$55:$W$85,19,FALSE)</f>
        <v>0</v>
      </c>
      <c r="F201" s="79" t="e">
        <f>VLOOKUP(C201,Organización_Modular!$F$41:$G$71,2,FALSE)</f>
        <v>#N/A</v>
      </c>
    </row>
    <row r="202" spans="1:6" hidden="1" x14ac:dyDescent="0.2">
      <c r="A202" s="380"/>
      <c r="B202" s="381"/>
      <c r="C202" s="68"/>
      <c r="D202" s="78">
        <f>VLOOKUP(C202,Itinerario!$D$55:$W$85,18,FALSE)</f>
        <v>0</v>
      </c>
      <c r="E202" s="79">
        <f>VLOOKUP(C202,Itinerario!$D$55:$W$85,19,FALSE)</f>
        <v>0</v>
      </c>
      <c r="F202" s="79" t="e">
        <f>VLOOKUP(C202,Organización_Modular!$F$41:$G$71,2,FALSE)</f>
        <v>#N/A</v>
      </c>
    </row>
    <row r="203" spans="1:6" hidden="1" x14ac:dyDescent="0.2">
      <c r="A203" s="380"/>
      <c r="B203" s="381"/>
      <c r="C203" s="68"/>
      <c r="D203" s="78">
        <f>VLOOKUP(C203,Itinerario!$D$55:$W$85,18,FALSE)</f>
        <v>0</v>
      </c>
      <c r="E203" s="79">
        <f>VLOOKUP(C203,Itinerario!$D$55:$W$85,19,FALSE)</f>
        <v>0</v>
      </c>
      <c r="F203" s="79" t="e">
        <f>VLOOKUP(C203,Organización_Modular!$F$41:$G$71,2,FALSE)</f>
        <v>#N/A</v>
      </c>
    </row>
    <row r="204" spans="1:6" hidden="1" x14ac:dyDescent="0.2">
      <c r="A204" s="380"/>
      <c r="B204" s="381"/>
      <c r="C204" s="68"/>
      <c r="D204" s="78">
        <f>VLOOKUP(C204,Itinerario!$D$55:$W$85,18,FALSE)</f>
        <v>0</v>
      </c>
      <c r="E204" s="79">
        <f>VLOOKUP(C204,Itinerario!$D$55:$W$85,19,FALSE)</f>
        <v>0</v>
      </c>
      <c r="F204" s="79" t="e">
        <f>VLOOKUP(C204,Organización_Modular!$F$41:$G$71,2,FALSE)</f>
        <v>#N/A</v>
      </c>
    </row>
    <row r="205" spans="1:6" hidden="1" x14ac:dyDescent="0.2">
      <c r="A205" s="380"/>
      <c r="B205" s="381"/>
      <c r="C205" s="68"/>
      <c r="D205" s="78">
        <f>VLOOKUP(C205,Itinerario!$D$55:$W$85,18,FALSE)</f>
        <v>0</v>
      </c>
      <c r="E205" s="79">
        <f>VLOOKUP(C205,Itinerario!$D$55:$W$85,19,FALSE)</f>
        <v>0</v>
      </c>
      <c r="F205" s="79" t="e">
        <f>VLOOKUP(C205,Organización_Modular!$F$41:$G$71,2,FALSE)</f>
        <v>#N/A</v>
      </c>
    </row>
    <row r="206" spans="1:6" hidden="1" x14ac:dyDescent="0.2">
      <c r="A206" s="380"/>
      <c r="B206" s="381"/>
      <c r="C206" s="68"/>
      <c r="D206" s="78">
        <f>VLOOKUP(C206,Itinerario!$D$55:$W$85,18,FALSE)</f>
        <v>0</v>
      </c>
      <c r="E206" s="79">
        <f>VLOOKUP(C206,Itinerario!$D$55:$W$85,19,FALSE)</f>
        <v>0</v>
      </c>
      <c r="F206" s="79" t="e">
        <f>VLOOKUP(C206,Organización_Modular!$F$41:$G$71,2,FALSE)</f>
        <v>#N/A</v>
      </c>
    </row>
    <row r="207" spans="1:6" hidden="1" x14ac:dyDescent="0.2">
      <c r="A207" s="380"/>
      <c r="B207" s="381"/>
      <c r="C207" s="68"/>
      <c r="D207" s="78">
        <f>VLOOKUP(C207,Itinerario!$D$55:$W$85,18,FALSE)</f>
        <v>0</v>
      </c>
      <c r="E207" s="79">
        <f>VLOOKUP(C207,Itinerario!$D$55:$W$85,19,FALSE)</f>
        <v>0</v>
      </c>
      <c r="F207" s="79" t="e">
        <f>VLOOKUP(C207,Organización_Modular!$F$41:$G$71,2,FALSE)</f>
        <v>#N/A</v>
      </c>
    </row>
    <row r="208" spans="1:6" hidden="1" x14ac:dyDescent="0.2">
      <c r="A208" s="380"/>
      <c r="B208" s="381"/>
      <c r="C208" s="68"/>
      <c r="D208" s="78">
        <f>VLOOKUP(C208,Itinerario!$D$55:$W$85,18,FALSE)</f>
        <v>0</v>
      </c>
      <c r="E208" s="79">
        <f>VLOOKUP(C208,Itinerario!$D$55:$W$85,19,FALSE)</f>
        <v>0</v>
      </c>
      <c r="F208" s="79" t="e">
        <f>VLOOKUP(C208,Organización_Modular!$F$41:$G$71,2,FALSE)</f>
        <v>#N/A</v>
      </c>
    </row>
    <row r="209" spans="1:6" x14ac:dyDescent="0.2">
      <c r="A209" s="380"/>
      <c r="B209" s="381" t="s">
        <v>1221</v>
      </c>
      <c r="C209" s="68" t="s">
        <v>1224</v>
      </c>
      <c r="D209" s="78">
        <f>VLOOKUP(C209,Itinerario!$D$55:$W$85,18,FALSE)</f>
        <v>48</v>
      </c>
      <c r="E209" s="79">
        <f>VLOOKUP(C209,Itinerario!$D$55:$W$85,19,FALSE)</f>
        <v>32</v>
      </c>
      <c r="F209" s="79" t="str">
        <f>VLOOKUP(C209,Organización_Modular!$F$41:$G$71,2,FALSE)</f>
        <v>III</v>
      </c>
    </row>
    <row r="210" spans="1:6" ht="1.5" customHeight="1" x14ac:dyDescent="0.2">
      <c r="A210" s="380"/>
      <c r="B210" s="381"/>
      <c r="C210" s="68"/>
      <c r="D210" s="78">
        <f>VLOOKUP(C210,Itinerario!$D$55:$W$85,18,FALSE)</f>
        <v>0</v>
      </c>
      <c r="E210" s="79">
        <f>VLOOKUP(C210,Itinerario!$D$55:$W$85,19,FALSE)</f>
        <v>0</v>
      </c>
      <c r="F210" s="79" t="e">
        <f>VLOOKUP(C210,Organización_Modular!$F$41:$G$71,2,FALSE)</f>
        <v>#N/A</v>
      </c>
    </row>
    <row r="211" spans="1:6" hidden="1" x14ac:dyDescent="0.2">
      <c r="A211" s="380"/>
      <c r="B211" s="381"/>
      <c r="C211" s="68"/>
      <c r="D211" s="78">
        <f>VLOOKUP(C211,Itinerario!$D$55:$W$85,18,FALSE)</f>
        <v>0</v>
      </c>
      <c r="E211" s="79">
        <f>VLOOKUP(C211,Itinerario!$D$55:$W$85,19,FALSE)</f>
        <v>0</v>
      </c>
      <c r="F211" s="79" t="e">
        <f>VLOOKUP(C211,Organización_Modular!$F$41:$G$71,2,FALSE)</f>
        <v>#N/A</v>
      </c>
    </row>
    <row r="212" spans="1:6" hidden="1" x14ac:dyDescent="0.2">
      <c r="A212" s="380"/>
      <c r="B212" s="381"/>
      <c r="C212" s="68"/>
      <c r="D212" s="78">
        <f>VLOOKUP(C212,Itinerario!$D$55:$W$85,18,FALSE)</f>
        <v>0</v>
      </c>
      <c r="E212" s="79">
        <f>VLOOKUP(C212,Itinerario!$D$55:$W$85,19,FALSE)</f>
        <v>0</v>
      </c>
      <c r="F212" s="79" t="e">
        <f>VLOOKUP(C212,Organización_Modular!$F$41:$G$71,2,FALSE)</f>
        <v>#N/A</v>
      </c>
    </row>
    <row r="213" spans="1:6" hidden="1" x14ac:dyDescent="0.2">
      <c r="A213" s="380"/>
      <c r="B213" s="381"/>
      <c r="C213" s="68"/>
      <c r="D213" s="78">
        <f>VLOOKUP(C213,Itinerario!$D$55:$W$85,18,FALSE)</f>
        <v>0</v>
      </c>
      <c r="E213" s="79">
        <f>VLOOKUP(C213,Itinerario!$D$55:$W$85,19,FALSE)</f>
        <v>0</v>
      </c>
      <c r="F213" s="79" t="e">
        <f>VLOOKUP(C213,Organización_Modular!$F$41:$G$71,2,FALSE)</f>
        <v>#N/A</v>
      </c>
    </row>
    <row r="214" spans="1:6" hidden="1" x14ac:dyDescent="0.2">
      <c r="A214" s="380"/>
      <c r="B214" s="381"/>
      <c r="C214" s="68"/>
      <c r="D214" s="78">
        <f>VLOOKUP(C214,Itinerario!$D$55:$W$85,18,FALSE)</f>
        <v>0</v>
      </c>
      <c r="E214" s="79">
        <f>VLOOKUP(C214,Itinerario!$D$55:$W$85,19,FALSE)</f>
        <v>0</v>
      </c>
      <c r="F214" s="79" t="e">
        <f>VLOOKUP(C214,Organización_Modular!$F$41:$G$71,2,FALSE)</f>
        <v>#N/A</v>
      </c>
    </row>
    <row r="215" spans="1:6" hidden="1" x14ac:dyDescent="0.2">
      <c r="A215" s="380"/>
      <c r="B215" s="381"/>
      <c r="C215" s="68"/>
      <c r="D215" s="78">
        <f>VLOOKUP(C215,Itinerario!$D$55:$W$85,18,FALSE)</f>
        <v>0</v>
      </c>
      <c r="E215" s="79">
        <f>VLOOKUP(C215,Itinerario!$D$55:$W$85,19,FALSE)</f>
        <v>0</v>
      </c>
      <c r="F215" s="79" t="e">
        <f>VLOOKUP(C215,Organización_Modular!$F$41:$G$71,2,FALSE)</f>
        <v>#N/A</v>
      </c>
    </row>
    <row r="216" spans="1:6" hidden="1" x14ac:dyDescent="0.2">
      <c r="A216" s="380"/>
      <c r="B216" s="381"/>
      <c r="C216" s="68"/>
      <c r="D216" s="78">
        <f>VLOOKUP(C216,Itinerario!$D$55:$W$85,18,FALSE)</f>
        <v>0</v>
      </c>
      <c r="E216" s="79">
        <f>VLOOKUP(C216,Itinerario!$D$55:$W$85,19,FALSE)</f>
        <v>0</v>
      </c>
      <c r="F216" s="79" t="e">
        <f>VLOOKUP(C216,Organización_Modular!$F$41:$G$71,2,FALSE)</f>
        <v>#N/A</v>
      </c>
    </row>
    <row r="217" spans="1:6" hidden="1" x14ac:dyDescent="0.2">
      <c r="A217" s="380"/>
      <c r="B217" s="381"/>
      <c r="C217" s="68"/>
      <c r="D217" s="78">
        <f>VLOOKUP(C217,Itinerario!$D$55:$W$85,18,FALSE)</f>
        <v>0</v>
      </c>
      <c r="E217" s="79">
        <f>VLOOKUP(C217,Itinerario!$D$55:$W$85,19,FALSE)</f>
        <v>0</v>
      </c>
      <c r="F217" s="79" t="e">
        <f>VLOOKUP(C217,Organización_Modular!$F$41:$G$71,2,FALSE)</f>
        <v>#N/A</v>
      </c>
    </row>
    <row r="218" spans="1:6" hidden="1" x14ac:dyDescent="0.2">
      <c r="A218" s="380"/>
      <c r="B218" s="381"/>
      <c r="C218" s="68"/>
      <c r="D218" s="78">
        <f>VLOOKUP(C218,Itinerario!$D$55:$W$85,18,FALSE)</f>
        <v>0</v>
      </c>
      <c r="E218" s="79">
        <f>VLOOKUP(C218,Itinerario!$D$55:$W$85,19,FALSE)</f>
        <v>0</v>
      </c>
      <c r="F218" s="79" t="e">
        <f>VLOOKUP(C218,Organización_Modular!$F$41:$G$71,2,FALSE)</f>
        <v>#N/A</v>
      </c>
    </row>
    <row r="219" spans="1:6" hidden="1" x14ac:dyDescent="0.2">
      <c r="A219" s="380"/>
      <c r="B219" s="381"/>
      <c r="C219" s="68"/>
      <c r="D219" s="78">
        <f>VLOOKUP(C219,Itinerario!$D$55:$W$85,18,FALSE)</f>
        <v>0</v>
      </c>
      <c r="E219" s="79">
        <f>VLOOKUP(C219,Itinerario!$D$55:$W$85,19,FALSE)</f>
        <v>0</v>
      </c>
      <c r="F219" s="79" t="e">
        <f>VLOOKUP(C219,Organización_Modular!$F$41:$G$71,2,FALSE)</f>
        <v>#N/A</v>
      </c>
    </row>
    <row r="220" spans="1:6" hidden="1" x14ac:dyDescent="0.2">
      <c r="A220" s="380"/>
      <c r="B220" s="381"/>
      <c r="C220" s="68"/>
      <c r="D220" s="78">
        <f>VLOOKUP(C220,Itinerario!$D$55:$W$85,18,FALSE)</f>
        <v>0</v>
      </c>
      <c r="E220" s="79">
        <f>VLOOKUP(C220,Itinerario!$D$55:$W$85,19,FALSE)</f>
        <v>0</v>
      </c>
      <c r="F220" s="79" t="e">
        <f>VLOOKUP(C220,Organización_Modular!$F$41:$G$71,2,FALSE)</f>
        <v>#N/A</v>
      </c>
    </row>
    <row r="221" spans="1:6" hidden="1" x14ac:dyDescent="0.2">
      <c r="A221" s="380"/>
      <c r="B221" s="381"/>
      <c r="C221" s="68"/>
      <c r="D221" s="78">
        <f>VLOOKUP(C221,Itinerario!$D$55:$W$85,18,FALSE)</f>
        <v>0</v>
      </c>
      <c r="E221" s="79">
        <f>VLOOKUP(C221,Itinerario!$D$55:$W$85,19,FALSE)</f>
        <v>0</v>
      </c>
      <c r="F221" s="79" t="e">
        <f>VLOOKUP(C221,Organización_Modular!$F$41:$G$71,2,FALSE)</f>
        <v>#N/A</v>
      </c>
    </row>
    <row r="222" spans="1:6" hidden="1" x14ac:dyDescent="0.2">
      <c r="A222" s="380"/>
      <c r="B222" s="381"/>
      <c r="C222" s="68"/>
      <c r="D222" s="78">
        <f>VLOOKUP(C222,Itinerario!$D$55:$W$85,18,FALSE)</f>
        <v>0</v>
      </c>
      <c r="E222" s="79">
        <f>VLOOKUP(C222,Itinerario!$D$55:$W$85,19,FALSE)</f>
        <v>0</v>
      </c>
      <c r="F222" s="79" t="e">
        <f>VLOOKUP(C222,Organización_Modular!$F$41:$G$71,2,FALSE)</f>
        <v>#N/A</v>
      </c>
    </row>
    <row r="223" spans="1:6" hidden="1" x14ac:dyDescent="0.2">
      <c r="A223" s="380"/>
      <c r="B223" s="381"/>
      <c r="C223" s="68"/>
      <c r="D223" s="78">
        <f>VLOOKUP(C223,Itinerario!$D$55:$W$85,18,FALSE)</f>
        <v>0</v>
      </c>
      <c r="E223" s="79">
        <f>VLOOKUP(C223,Itinerario!$D$55:$W$85,19,FALSE)</f>
        <v>0</v>
      </c>
      <c r="F223" s="79" t="e">
        <f>VLOOKUP(C223,Organización_Modular!$F$41:$G$71,2,FALSE)</f>
        <v>#N/A</v>
      </c>
    </row>
    <row r="224" spans="1:6" x14ac:dyDescent="0.2">
      <c r="A224" s="380"/>
      <c r="B224" s="381" t="s">
        <v>1225</v>
      </c>
      <c r="C224" s="68" t="s">
        <v>605</v>
      </c>
      <c r="D224" s="78">
        <f>VLOOKUP(C224,Itinerario!$D$55:$W$85,18,FALSE)</f>
        <v>32</v>
      </c>
      <c r="E224" s="79">
        <f>VLOOKUP(C224,Itinerario!$D$55:$W$85,19,FALSE)</f>
        <v>32</v>
      </c>
      <c r="F224" s="79" t="str">
        <f>VLOOKUP(C224,Organización_Modular!$F$41:$G$71,2,FALSE)</f>
        <v>III</v>
      </c>
    </row>
    <row r="225" spans="1:6" ht="24" x14ac:dyDescent="0.2">
      <c r="A225" s="380"/>
      <c r="B225" s="381"/>
      <c r="C225" s="68" t="s">
        <v>651</v>
      </c>
      <c r="D225" s="78">
        <f>VLOOKUP(C225,Itinerario!$D$55:$W$85,18,FALSE)</f>
        <v>48</v>
      </c>
      <c r="E225" s="79">
        <f>VLOOKUP(C225,Itinerario!$D$55:$W$85,19,FALSE)</f>
        <v>64</v>
      </c>
      <c r="F225" s="79" t="str">
        <f>VLOOKUP(C225,Organización_Modular!$F$41:$G$71,2,FALSE)</f>
        <v>IV</v>
      </c>
    </row>
    <row r="226" spans="1:6" ht="0.75" customHeight="1" x14ac:dyDescent="0.2">
      <c r="A226" s="380"/>
      <c r="B226" s="381"/>
      <c r="C226" s="68"/>
      <c r="D226" s="78">
        <f>VLOOKUP(C226,Itinerario!$D$55:$W$85,18,FALSE)</f>
        <v>0</v>
      </c>
      <c r="E226" s="79">
        <f>VLOOKUP(C226,Itinerario!$D$55:$W$85,19,FALSE)</f>
        <v>0</v>
      </c>
      <c r="F226" s="79" t="e">
        <f>VLOOKUP(C226,Organización_Modular!$F$41:$G$71,2,FALSE)</f>
        <v>#N/A</v>
      </c>
    </row>
    <row r="227" spans="1:6" hidden="1" x14ac:dyDescent="0.2">
      <c r="A227" s="380"/>
      <c r="B227" s="381"/>
      <c r="C227" s="68"/>
      <c r="D227" s="78">
        <f>VLOOKUP(C227,Itinerario!$D$55:$W$85,18,FALSE)</f>
        <v>0</v>
      </c>
      <c r="E227" s="79">
        <f>VLOOKUP(C227,Itinerario!$D$55:$W$85,19,FALSE)</f>
        <v>0</v>
      </c>
      <c r="F227" s="79" t="e">
        <f>VLOOKUP(C227,Organización_Modular!$F$41:$G$71,2,FALSE)</f>
        <v>#N/A</v>
      </c>
    </row>
    <row r="228" spans="1:6" hidden="1" x14ac:dyDescent="0.2">
      <c r="A228" s="380"/>
      <c r="B228" s="381"/>
      <c r="C228" s="68"/>
      <c r="D228" s="78">
        <f>VLOOKUP(C228,Itinerario!$D$55:$W$85,18,FALSE)</f>
        <v>0</v>
      </c>
      <c r="E228" s="79">
        <f>VLOOKUP(C228,Itinerario!$D$55:$W$85,19,FALSE)</f>
        <v>0</v>
      </c>
      <c r="F228" s="79" t="e">
        <f>VLOOKUP(C228,Organización_Modular!$F$41:$G$71,2,FALSE)</f>
        <v>#N/A</v>
      </c>
    </row>
    <row r="229" spans="1:6" hidden="1" x14ac:dyDescent="0.2">
      <c r="A229" s="380"/>
      <c r="B229" s="381"/>
      <c r="C229" s="68"/>
      <c r="D229" s="78">
        <f>VLOOKUP(C229,Itinerario!$D$55:$W$85,18,FALSE)</f>
        <v>0</v>
      </c>
      <c r="E229" s="79">
        <f>VLOOKUP(C229,Itinerario!$D$55:$W$85,19,FALSE)</f>
        <v>0</v>
      </c>
      <c r="F229" s="79" t="e">
        <f>VLOOKUP(C229,Organización_Modular!$F$41:$G$71,2,FALSE)</f>
        <v>#N/A</v>
      </c>
    </row>
    <row r="230" spans="1:6" hidden="1" x14ac:dyDescent="0.2">
      <c r="A230" s="380"/>
      <c r="B230" s="381"/>
      <c r="C230" s="68"/>
      <c r="D230" s="78">
        <f>VLOOKUP(C230,Itinerario!$D$55:$W$85,18,FALSE)</f>
        <v>0</v>
      </c>
      <c r="E230" s="79">
        <f>VLOOKUP(C230,Itinerario!$D$55:$W$85,19,FALSE)</f>
        <v>0</v>
      </c>
      <c r="F230" s="79" t="e">
        <f>VLOOKUP(C230,Organización_Modular!$F$41:$G$71,2,FALSE)</f>
        <v>#N/A</v>
      </c>
    </row>
    <row r="231" spans="1:6" hidden="1" x14ac:dyDescent="0.2">
      <c r="A231" s="380"/>
      <c r="B231" s="381"/>
      <c r="C231" s="68"/>
      <c r="D231" s="78">
        <f>VLOOKUP(C231,Itinerario!$D$55:$W$85,18,FALSE)</f>
        <v>0</v>
      </c>
      <c r="E231" s="79">
        <f>VLOOKUP(C231,Itinerario!$D$55:$W$85,19,FALSE)</f>
        <v>0</v>
      </c>
      <c r="F231" s="79" t="e">
        <f>VLOOKUP(C231,Organización_Modular!$F$41:$G$71,2,FALSE)</f>
        <v>#N/A</v>
      </c>
    </row>
    <row r="232" spans="1:6" hidden="1" x14ac:dyDescent="0.2">
      <c r="A232" s="380"/>
      <c r="B232" s="381"/>
      <c r="C232" s="68"/>
      <c r="D232" s="78">
        <f>VLOOKUP(C232,Itinerario!$D$55:$W$85,18,FALSE)</f>
        <v>0</v>
      </c>
      <c r="E232" s="79">
        <f>VLOOKUP(C232,Itinerario!$D$55:$W$85,19,FALSE)</f>
        <v>0</v>
      </c>
      <c r="F232" s="79" t="e">
        <f>VLOOKUP(C232,Organización_Modular!$F$41:$G$71,2,FALSE)</f>
        <v>#N/A</v>
      </c>
    </row>
    <row r="233" spans="1:6" hidden="1" x14ac:dyDescent="0.2">
      <c r="A233" s="380"/>
      <c r="B233" s="381"/>
      <c r="C233" s="68"/>
      <c r="D233" s="78">
        <f>VLOOKUP(C233,Itinerario!$D$55:$W$85,18,FALSE)</f>
        <v>0</v>
      </c>
      <c r="E233" s="79">
        <f>VLOOKUP(C233,Itinerario!$D$55:$W$85,19,FALSE)</f>
        <v>0</v>
      </c>
      <c r="F233" s="79" t="e">
        <f>VLOOKUP(C233,Organización_Modular!$F$41:$G$71,2,FALSE)</f>
        <v>#N/A</v>
      </c>
    </row>
    <row r="234" spans="1:6" hidden="1" x14ac:dyDescent="0.2">
      <c r="A234" s="380"/>
      <c r="B234" s="381"/>
      <c r="C234" s="68"/>
      <c r="D234" s="78">
        <f>VLOOKUP(C234,Itinerario!$D$55:$W$85,18,FALSE)</f>
        <v>0</v>
      </c>
      <c r="E234" s="79">
        <f>VLOOKUP(C234,Itinerario!$D$55:$W$85,19,FALSE)</f>
        <v>0</v>
      </c>
      <c r="F234" s="79" t="e">
        <f>VLOOKUP(C234,Organización_Modular!$F$41:$G$71,2,FALSE)</f>
        <v>#N/A</v>
      </c>
    </row>
    <row r="235" spans="1:6" hidden="1" x14ac:dyDescent="0.2">
      <c r="A235" s="380"/>
      <c r="B235" s="381"/>
      <c r="C235" s="68"/>
      <c r="D235" s="78">
        <f>VLOOKUP(C235,Itinerario!$D$55:$W$85,18,FALSE)</f>
        <v>0</v>
      </c>
      <c r="E235" s="79">
        <f>VLOOKUP(C235,Itinerario!$D$55:$W$85,19,FALSE)</f>
        <v>0</v>
      </c>
      <c r="F235" s="79" t="e">
        <f>VLOOKUP(C235,Organización_Modular!$F$41:$G$71,2,FALSE)</f>
        <v>#N/A</v>
      </c>
    </row>
    <row r="236" spans="1:6" hidden="1" x14ac:dyDescent="0.2">
      <c r="A236" s="380"/>
      <c r="B236" s="381"/>
      <c r="C236" s="68"/>
      <c r="D236" s="78">
        <f>VLOOKUP(C236,Itinerario!$D$55:$W$85,18,FALSE)</f>
        <v>0</v>
      </c>
      <c r="E236" s="79">
        <f>VLOOKUP(C236,Itinerario!$D$55:$W$85,19,FALSE)</f>
        <v>0</v>
      </c>
      <c r="F236" s="79" t="e">
        <f>VLOOKUP(C236,Organización_Modular!$F$41:$G$71,2,FALSE)</f>
        <v>#N/A</v>
      </c>
    </row>
    <row r="237" spans="1:6" hidden="1" x14ac:dyDescent="0.2">
      <c r="A237" s="380"/>
      <c r="B237" s="381"/>
      <c r="C237" s="68"/>
      <c r="D237" s="78">
        <f>VLOOKUP(C237,Itinerario!$D$55:$W$85,18,FALSE)</f>
        <v>0</v>
      </c>
      <c r="E237" s="79">
        <f>VLOOKUP(C237,Itinerario!$D$55:$W$85,19,FALSE)</f>
        <v>0</v>
      </c>
      <c r="F237" s="79" t="e">
        <f>VLOOKUP(C237,Organización_Modular!$F$41:$G$71,2,FALSE)</f>
        <v>#N/A</v>
      </c>
    </row>
    <row r="238" spans="1:6" hidden="1" x14ac:dyDescent="0.2">
      <c r="A238" s="380"/>
      <c r="B238" s="381"/>
      <c r="C238" s="68"/>
      <c r="D238" s="78">
        <f>VLOOKUP(C238,Itinerario!$D$55:$W$85,18,FALSE)</f>
        <v>0</v>
      </c>
      <c r="E238" s="79">
        <f>VLOOKUP(C238,Itinerario!$D$55:$W$85,19,FALSE)</f>
        <v>0</v>
      </c>
      <c r="F238" s="79" t="e">
        <f>VLOOKUP(C238,Organización_Modular!$F$41:$G$71,2,FALSE)</f>
        <v>#N/A</v>
      </c>
    </row>
    <row r="239" spans="1:6" x14ac:dyDescent="0.2">
      <c r="A239" s="380"/>
      <c r="B239" s="381" t="s">
        <v>1226</v>
      </c>
      <c r="C239" s="69" t="s">
        <v>604</v>
      </c>
      <c r="D239" s="78">
        <f>VLOOKUP(C239,Itinerario!$D$55:$W$85,18,FALSE)</f>
        <v>48</v>
      </c>
      <c r="E239" s="79">
        <f>VLOOKUP(C239,Itinerario!$D$55:$W$85,19,FALSE)</f>
        <v>64</v>
      </c>
      <c r="F239" s="79" t="str">
        <f>VLOOKUP(C239,Organización_Modular!$F$41:$G$71,2,FALSE)</f>
        <v>III</v>
      </c>
    </row>
    <row r="240" spans="1:6" ht="0.75" customHeight="1" x14ac:dyDescent="0.2">
      <c r="A240" s="380"/>
      <c r="B240" s="381"/>
      <c r="C240" s="69"/>
      <c r="D240" s="78">
        <f>VLOOKUP(C240,Itinerario!$D$55:$W$85,18,FALSE)</f>
        <v>0</v>
      </c>
      <c r="E240" s="79">
        <f>VLOOKUP(C240,Itinerario!$D$55:$W$85,19,FALSE)</f>
        <v>0</v>
      </c>
      <c r="F240" s="79" t="e">
        <f>VLOOKUP(C240,Organización_Modular!$F$41:$G$71,2,FALSE)</f>
        <v>#N/A</v>
      </c>
    </row>
    <row r="241" spans="1:6" hidden="1" x14ac:dyDescent="0.2">
      <c r="A241" s="380"/>
      <c r="B241" s="381"/>
      <c r="C241" s="69"/>
      <c r="D241" s="78">
        <f>VLOOKUP(C241,Itinerario!$D$55:$W$85,18,FALSE)</f>
        <v>0</v>
      </c>
      <c r="E241" s="79">
        <f>VLOOKUP(C241,Itinerario!$D$55:$W$85,19,FALSE)</f>
        <v>0</v>
      </c>
      <c r="F241" s="79" t="e">
        <f>VLOOKUP(C241,Organización_Modular!$F$41:$G$71,2,FALSE)</f>
        <v>#N/A</v>
      </c>
    </row>
    <row r="242" spans="1:6" hidden="1" x14ac:dyDescent="0.2">
      <c r="A242" s="380"/>
      <c r="B242" s="381"/>
      <c r="C242" s="69"/>
      <c r="D242" s="78">
        <f>VLOOKUP(C242,Itinerario!$D$55:$W$85,18,FALSE)</f>
        <v>0</v>
      </c>
      <c r="E242" s="79">
        <f>VLOOKUP(C242,Itinerario!$D$55:$W$85,19,FALSE)</f>
        <v>0</v>
      </c>
      <c r="F242" s="79" t="e">
        <f>VLOOKUP(C242,Organización_Modular!$F$41:$G$71,2,FALSE)</f>
        <v>#N/A</v>
      </c>
    </row>
    <row r="243" spans="1:6" hidden="1" x14ac:dyDescent="0.2">
      <c r="A243" s="380"/>
      <c r="B243" s="381"/>
      <c r="C243" s="69"/>
      <c r="D243" s="78">
        <f>VLOOKUP(C243,Itinerario!$D$55:$W$85,18,FALSE)</f>
        <v>0</v>
      </c>
      <c r="E243" s="79">
        <f>VLOOKUP(C243,Itinerario!$D$55:$W$85,19,FALSE)</f>
        <v>0</v>
      </c>
      <c r="F243" s="79" t="e">
        <f>VLOOKUP(C243,Organización_Modular!$F$41:$G$71,2,FALSE)</f>
        <v>#N/A</v>
      </c>
    </row>
    <row r="244" spans="1:6" hidden="1" x14ac:dyDescent="0.2">
      <c r="A244" s="380"/>
      <c r="B244" s="381"/>
      <c r="C244" s="69"/>
      <c r="D244" s="78">
        <f>VLOOKUP(C244,Itinerario!$D$55:$W$85,18,FALSE)</f>
        <v>0</v>
      </c>
      <c r="E244" s="79">
        <f>VLOOKUP(C244,Itinerario!$D$55:$W$85,19,FALSE)</f>
        <v>0</v>
      </c>
      <c r="F244" s="79" t="e">
        <f>VLOOKUP(C244,Organización_Modular!$F$41:$G$71,2,FALSE)</f>
        <v>#N/A</v>
      </c>
    </row>
    <row r="245" spans="1:6" hidden="1" x14ac:dyDescent="0.2">
      <c r="A245" s="380"/>
      <c r="B245" s="381"/>
      <c r="C245" s="69"/>
      <c r="D245" s="78">
        <f>VLOOKUP(C245,Itinerario!$D$55:$W$85,18,FALSE)</f>
        <v>0</v>
      </c>
      <c r="E245" s="79">
        <f>VLOOKUP(C245,Itinerario!$D$55:$W$85,19,FALSE)</f>
        <v>0</v>
      </c>
      <c r="F245" s="79" t="e">
        <f>VLOOKUP(C245,Organización_Modular!$F$41:$G$71,2,FALSE)</f>
        <v>#N/A</v>
      </c>
    </row>
    <row r="246" spans="1:6" ht="6.75" hidden="1" customHeight="1" x14ac:dyDescent="0.2">
      <c r="A246" s="380"/>
      <c r="B246" s="381"/>
      <c r="C246" s="69"/>
      <c r="D246" s="78">
        <f>VLOOKUP(C246,Itinerario!$D$55:$W$85,18,FALSE)</f>
        <v>0</v>
      </c>
      <c r="E246" s="79">
        <f>VLOOKUP(C246,Itinerario!$D$55:$W$85,19,FALSE)</f>
        <v>0</v>
      </c>
      <c r="F246" s="79" t="e">
        <f>VLOOKUP(C246,Organización_Modular!$F$41:$G$71,2,FALSE)</f>
        <v>#N/A</v>
      </c>
    </row>
    <row r="247" spans="1:6" hidden="1" x14ac:dyDescent="0.2">
      <c r="A247" s="380"/>
      <c r="B247" s="381"/>
      <c r="C247" s="69"/>
      <c r="D247" s="78">
        <f>VLOOKUP(C247,Itinerario!$D$55:$W$85,18,FALSE)</f>
        <v>0</v>
      </c>
      <c r="E247" s="79">
        <f>VLOOKUP(C247,Itinerario!$D$55:$W$85,19,FALSE)</f>
        <v>0</v>
      </c>
      <c r="F247" s="79" t="e">
        <f>VLOOKUP(C247,Organización_Modular!$F$41:$G$71,2,FALSE)</f>
        <v>#N/A</v>
      </c>
    </row>
    <row r="248" spans="1:6" hidden="1" x14ac:dyDescent="0.2">
      <c r="A248" s="380"/>
      <c r="B248" s="381"/>
      <c r="C248" s="69"/>
      <c r="D248" s="78">
        <f>VLOOKUP(C248,Itinerario!$D$55:$W$85,18,FALSE)</f>
        <v>0</v>
      </c>
      <c r="E248" s="79">
        <f>VLOOKUP(C248,Itinerario!$D$55:$W$85,19,FALSE)</f>
        <v>0</v>
      </c>
      <c r="F248" s="79" t="e">
        <f>VLOOKUP(C248,Organización_Modular!$F$41:$G$71,2,FALSE)</f>
        <v>#N/A</v>
      </c>
    </row>
    <row r="249" spans="1:6" hidden="1" x14ac:dyDescent="0.2">
      <c r="A249" s="380"/>
      <c r="B249" s="381"/>
      <c r="C249" s="69"/>
      <c r="D249" s="78">
        <f>VLOOKUP(C249,Itinerario!$D$55:$W$85,18,FALSE)</f>
        <v>0</v>
      </c>
      <c r="E249" s="79">
        <f>VLOOKUP(C249,Itinerario!$D$55:$W$85,19,FALSE)</f>
        <v>0</v>
      </c>
      <c r="F249" s="79" t="e">
        <f>VLOOKUP(C249,Organización_Modular!$F$41:$G$71,2,FALSE)</f>
        <v>#N/A</v>
      </c>
    </row>
    <row r="250" spans="1:6" hidden="1" x14ac:dyDescent="0.2">
      <c r="A250" s="380"/>
      <c r="B250" s="381"/>
      <c r="C250" s="69"/>
      <c r="D250" s="78">
        <f>VLOOKUP(C250,Itinerario!$D$55:$W$85,18,FALSE)</f>
        <v>0</v>
      </c>
      <c r="E250" s="79">
        <f>VLOOKUP(C250,Itinerario!$D$55:$W$85,19,FALSE)</f>
        <v>0</v>
      </c>
      <c r="F250" s="79" t="e">
        <f>VLOOKUP(C250,Organización_Modular!$F$41:$G$71,2,FALSE)</f>
        <v>#N/A</v>
      </c>
    </row>
    <row r="251" spans="1:6" hidden="1" x14ac:dyDescent="0.2">
      <c r="A251" s="380"/>
      <c r="B251" s="381"/>
      <c r="C251" s="69"/>
      <c r="D251" s="78">
        <f>VLOOKUP(C251,Itinerario!$D$55:$W$85,18,FALSE)</f>
        <v>0</v>
      </c>
      <c r="E251" s="79">
        <f>VLOOKUP(C251,Itinerario!$D$55:$W$85,19,FALSE)</f>
        <v>0</v>
      </c>
      <c r="F251" s="79" t="e">
        <f>VLOOKUP(C251,Organización_Modular!$F$41:$G$71,2,FALSE)</f>
        <v>#N/A</v>
      </c>
    </row>
    <row r="252" spans="1:6" hidden="1" x14ac:dyDescent="0.2">
      <c r="A252" s="380"/>
      <c r="B252" s="381"/>
      <c r="C252" s="69"/>
      <c r="D252" s="78">
        <f>VLOOKUP(C252,Itinerario!$D$55:$W$85,18,FALSE)</f>
        <v>0</v>
      </c>
      <c r="E252" s="79">
        <f>VLOOKUP(C252,Itinerario!$D$55:$W$85,19,FALSE)</f>
        <v>0</v>
      </c>
      <c r="F252" s="79" t="e">
        <f>VLOOKUP(C252,Organización_Modular!$F$41:$G$71,2,FALSE)</f>
        <v>#N/A</v>
      </c>
    </row>
    <row r="253" spans="1:6" hidden="1" x14ac:dyDescent="0.2">
      <c r="A253" s="380"/>
      <c r="B253" s="381"/>
      <c r="C253" s="69"/>
      <c r="D253" s="78">
        <f>VLOOKUP(C253,Itinerario!$D$55:$W$85,18,FALSE)</f>
        <v>0</v>
      </c>
      <c r="E253" s="79">
        <f>VLOOKUP(C253,Itinerario!$D$55:$W$85,19,FALSE)</f>
        <v>0</v>
      </c>
      <c r="F253" s="79" t="e">
        <f>VLOOKUP(C253,Organización_Modular!$F$41:$G$71,2,FALSE)</f>
        <v>#N/A</v>
      </c>
    </row>
    <row r="254" spans="1:6" ht="9" hidden="1" customHeight="1" x14ac:dyDescent="0.2">
      <c r="A254" s="380"/>
      <c r="B254" s="381"/>
      <c r="C254" s="69"/>
      <c r="D254" s="78">
        <f>VLOOKUP(C254,Itinerario!$D$55:$W$85,18,FALSE)</f>
        <v>0</v>
      </c>
      <c r="E254" s="79">
        <f>VLOOKUP(C254,Itinerario!$D$55:$W$85,19,FALSE)</f>
        <v>0</v>
      </c>
      <c r="F254" s="79" t="e">
        <f>VLOOKUP(C254,Organización_Modular!$F$41:$G$71,2,FALSE)</f>
        <v>#N/A</v>
      </c>
    </row>
    <row r="255" spans="1:6" hidden="1" x14ac:dyDescent="0.2">
      <c r="A255" s="380"/>
      <c r="B255" s="381"/>
      <c r="C255" s="69"/>
      <c r="D255" s="78">
        <f>VLOOKUP(C255,Itinerario!$D$55:$W$85,18,FALSE)</f>
        <v>0</v>
      </c>
      <c r="E255" s="79">
        <f>VLOOKUP(C255,Itinerario!$D$55:$W$85,19,FALSE)</f>
        <v>0</v>
      </c>
      <c r="F255" s="79" t="e">
        <f>VLOOKUP(C255,Organización_Modular!$F$41:$G$71,2,FALSE)</f>
        <v>#N/A</v>
      </c>
    </row>
    <row r="256" spans="1:6" hidden="1" x14ac:dyDescent="0.2">
      <c r="A256" s="380"/>
      <c r="B256" s="381"/>
      <c r="C256" s="69"/>
      <c r="D256" s="78">
        <f>VLOOKUP(C256,Itinerario!$D$55:$W$85,18,FALSE)</f>
        <v>0</v>
      </c>
      <c r="E256" s="79">
        <f>VLOOKUP(C256,Itinerario!$D$55:$W$85,19,FALSE)</f>
        <v>0</v>
      </c>
      <c r="F256" s="79" t="e">
        <f>VLOOKUP(C256,Organización_Modular!$F$41:$G$71,2,FALSE)</f>
        <v>#N/A</v>
      </c>
    </row>
    <row r="257" spans="1:6" hidden="1" x14ac:dyDescent="0.2">
      <c r="A257" s="380"/>
      <c r="B257" s="381"/>
      <c r="C257" s="69"/>
      <c r="D257" s="78">
        <f>VLOOKUP(C257,Itinerario!$D$55:$W$85,18,FALSE)</f>
        <v>0</v>
      </c>
      <c r="E257" s="79">
        <f>VLOOKUP(C257,Itinerario!$D$55:$W$85,19,FALSE)</f>
        <v>0</v>
      </c>
      <c r="F257" s="79" t="e">
        <f>VLOOKUP(C257,Organización_Modular!$F$41:$G$71,2,FALSE)</f>
        <v>#N/A</v>
      </c>
    </row>
    <row r="258" spans="1:6" hidden="1" x14ac:dyDescent="0.2">
      <c r="A258" s="380"/>
      <c r="B258" s="381"/>
      <c r="C258" s="69"/>
      <c r="D258" s="78">
        <f>VLOOKUP(C258,Itinerario!$D$55:$W$85,18,FALSE)</f>
        <v>0</v>
      </c>
      <c r="E258" s="79">
        <f>VLOOKUP(C258,Itinerario!$D$55:$W$85,19,FALSE)</f>
        <v>0</v>
      </c>
      <c r="F258" s="79" t="e">
        <f>VLOOKUP(C258,Organización_Modular!$F$41:$G$71,2,FALSE)</f>
        <v>#N/A</v>
      </c>
    </row>
    <row r="259" spans="1:6" hidden="1" x14ac:dyDescent="0.2">
      <c r="A259" s="380"/>
      <c r="B259" s="381"/>
      <c r="C259" s="69"/>
      <c r="D259" s="78">
        <f>VLOOKUP(C259,Itinerario!$D$55:$W$85,18,FALSE)</f>
        <v>0</v>
      </c>
      <c r="E259" s="79">
        <f>VLOOKUP(C259,Itinerario!$D$55:$W$85,19,FALSE)</f>
        <v>0</v>
      </c>
      <c r="F259" s="79" t="e">
        <f>VLOOKUP(C259,Organización_Modular!$F$41:$G$71,2,FALSE)</f>
        <v>#N/A</v>
      </c>
    </row>
    <row r="260" spans="1:6" hidden="1" x14ac:dyDescent="0.2">
      <c r="A260" s="380"/>
      <c r="B260" s="381"/>
      <c r="C260" s="69"/>
      <c r="D260" s="78">
        <f>VLOOKUP(C260,Itinerario!$D$55:$W$85,18,FALSE)</f>
        <v>0</v>
      </c>
      <c r="E260" s="79">
        <f>VLOOKUP(C260,Itinerario!$D$55:$W$85,19,FALSE)</f>
        <v>0</v>
      </c>
      <c r="F260" s="79" t="e">
        <f>VLOOKUP(C260,Organización_Modular!$F$41:$G$71,2,FALSE)</f>
        <v>#N/A</v>
      </c>
    </row>
    <row r="261" spans="1:6" hidden="1" x14ac:dyDescent="0.2">
      <c r="A261" s="380"/>
      <c r="B261" s="381"/>
      <c r="C261" s="69"/>
      <c r="D261" s="78">
        <f>VLOOKUP(C261,Itinerario!$D$55:$W$85,18,FALSE)</f>
        <v>0</v>
      </c>
      <c r="E261" s="79">
        <f>VLOOKUP(C261,Itinerario!$D$55:$W$85,19,FALSE)</f>
        <v>0</v>
      </c>
      <c r="F261" s="79" t="e">
        <f>VLOOKUP(C261,Organización_Modular!$F$41:$G$71,2,FALSE)</f>
        <v>#N/A</v>
      </c>
    </row>
    <row r="262" spans="1:6" hidden="1" x14ac:dyDescent="0.2">
      <c r="A262" s="380"/>
      <c r="B262" s="381"/>
      <c r="C262" s="69"/>
      <c r="D262" s="78">
        <f>VLOOKUP(C262,Itinerario!$D$55:$W$85,18,FALSE)</f>
        <v>0</v>
      </c>
      <c r="E262" s="79">
        <f>VLOOKUP(C262,Itinerario!$D$55:$W$85,19,FALSE)</f>
        <v>0</v>
      </c>
      <c r="F262" s="79" t="e">
        <f>VLOOKUP(C262,Organización_Modular!$F$41:$G$71,2,FALSE)</f>
        <v>#N/A</v>
      </c>
    </row>
    <row r="263" spans="1:6" hidden="1" x14ac:dyDescent="0.2">
      <c r="A263" s="380"/>
      <c r="B263" s="381"/>
      <c r="C263" s="69"/>
      <c r="D263" s="78">
        <f>VLOOKUP(C263,Itinerario!$D$55:$W$85,18,FALSE)</f>
        <v>0</v>
      </c>
      <c r="E263" s="79">
        <f>VLOOKUP(C263,Itinerario!$D$55:$W$85,19,FALSE)</f>
        <v>0</v>
      </c>
      <c r="F263" s="79" t="e">
        <f>VLOOKUP(C263,Organización_Modular!$F$41:$G$71,2,FALSE)</f>
        <v>#N/A</v>
      </c>
    </row>
    <row r="264" spans="1:6" hidden="1" x14ac:dyDescent="0.2">
      <c r="A264" s="380"/>
      <c r="B264" s="381"/>
      <c r="C264" s="69"/>
      <c r="D264" s="78">
        <f>VLOOKUP(C264,Itinerario!$D$55:$W$85,18,FALSE)</f>
        <v>0</v>
      </c>
      <c r="E264" s="79">
        <f>VLOOKUP(C264,Itinerario!$D$55:$W$85,19,FALSE)</f>
        <v>0</v>
      </c>
      <c r="F264" s="79" t="e">
        <f>VLOOKUP(C264,Organización_Modular!$F$41:$G$71,2,FALSE)</f>
        <v>#N/A</v>
      </c>
    </row>
    <row r="265" spans="1:6" hidden="1" x14ac:dyDescent="0.2">
      <c r="A265" s="380"/>
      <c r="B265" s="381"/>
      <c r="C265" s="69"/>
      <c r="D265" s="78">
        <f>VLOOKUP(C265,Itinerario!$D$55:$W$85,18,FALSE)</f>
        <v>0</v>
      </c>
      <c r="E265" s="79">
        <f>VLOOKUP(C265,Itinerario!$D$55:$W$85,19,FALSE)</f>
        <v>0</v>
      </c>
      <c r="F265" s="79" t="e">
        <f>VLOOKUP(C265,Organización_Modular!$F$41:$G$71,2,FALSE)</f>
        <v>#N/A</v>
      </c>
    </row>
    <row r="266" spans="1:6" ht="8.25" hidden="1" customHeight="1" x14ac:dyDescent="0.2">
      <c r="A266" s="380"/>
      <c r="B266" s="381"/>
      <c r="C266" s="69"/>
      <c r="D266" s="78">
        <f>VLOOKUP(C266,Itinerario!$D$55:$W$85,18,FALSE)</f>
        <v>0</v>
      </c>
      <c r="E266" s="79">
        <f>VLOOKUP(C266,Itinerario!$D$55:$W$85,19,FALSE)</f>
        <v>0</v>
      </c>
      <c r="F266" s="79" t="e">
        <f>VLOOKUP(C266,Organización_Modular!$F$41:$G$71,2,FALSE)</f>
        <v>#N/A</v>
      </c>
    </row>
    <row r="267" spans="1:6" hidden="1" x14ac:dyDescent="0.2">
      <c r="A267" s="380"/>
      <c r="B267" s="381"/>
      <c r="C267" s="69"/>
      <c r="D267" s="78">
        <f>VLOOKUP(C267,Itinerario!$D$55:$W$85,18,FALSE)</f>
        <v>0</v>
      </c>
      <c r="E267" s="79">
        <f>VLOOKUP(C267,Itinerario!$D$55:$W$85,19,FALSE)</f>
        <v>0</v>
      </c>
      <c r="F267" s="79" t="e">
        <f>VLOOKUP(C267,Organización_Modular!$F$41:$G$71,2,FALSE)</f>
        <v>#N/A</v>
      </c>
    </row>
    <row r="268" spans="1:6" hidden="1" x14ac:dyDescent="0.2">
      <c r="A268" s="380"/>
      <c r="B268" s="381"/>
      <c r="C268" s="69"/>
      <c r="D268" s="78">
        <f>VLOOKUP(C268,Itinerario!$D$55:$W$85,18,FALSE)</f>
        <v>0</v>
      </c>
      <c r="E268" s="79">
        <f>VLOOKUP(C268,Itinerario!$D$55:$W$85,19,FALSE)</f>
        <v>0</v>
      </c>
      <c r="F268" s="79" t="e">
        <f>VLOOKUP(C268,Organización_Modular!$F$41:$G$71,2,FALSE)</f>
        <v>#N/A</v>
      </c>
    </row>
    <row r="269" spans="1:6" hidden="1" x14ac:dyDescent="0.2">
      <c r="A269" s="380"/>
      <c r="B269" s="381"/>
      <c r="C269" s="69"/>
      <c r="D269" s="78">
        <f>VLOOKUP(C269,Itinerario!$D$55:$W$85,18,FALSE)</f>
        <v>0</v>
      </c>
      <c r="E269" s="79">
        <f>VLOOKUP(C269,Itinerario!$D$55:$W$85,19,FALSE)</f>
        <v>0</v>
      </c>
      <c r="F269" s="79" t="e">
        <f>VLOOKUP(C269,Organización_Modular!$F$41:$G$71,2,FALSE)</f>
        <v>#N/A</v>
      </c>
    </row>
    <row r="270" spans="1:6" hidden="1" x14ac:dyDescent="0.2">
      <c r="A270" s="380"/>
      <c r="B270" s="381"/>
      <c r="C270" s="69"/>
      <c r="D270" s="78">
        <f>VLOOKUP(C270,Itinerario!$D$55:$W$85,18,FALSE)</f>
        <v>0</v>
      </c>
      <c r="E270" s="79">
        <f>VLOOKUP(C270,Itinerario!$D$55:$W$85,19,FALSE)</f>
        <v>0</v>
      </c>
      <c r="F270" s="79" t="e">
        <f>VLOOKUP(C270,Organización_Modular!$F$41:$G$71,2,FALSE)</f>
        <v>#N/A</v>
      </c>
    </row>
    <row r="271" spans="1:6" hidden="1" x14ac:dyDescent="0.2">
      <c r="A271" s="380"/>
      <c r="B271" s="381"/>
      <c r="C271" s="69"/>
      <c r="D271" s="78">
        <f>VLOOKUP(C271,Itinerario!$D$55:$W$85,18,FALSE)</f>
        <v>0</v>
      </c>
      <c r="E271" s="79">
        <f>VLOOKUP(C271,Itinerario!$D$55:$W$85,19,FALSE)</f>
        <v>0</v>
      </c>
      <c r="F271" s="79" t="e">
        <f>VLOOKUP(C271,Organización_Modular!$F$41:$G$71,2,FALSE)</f>
        <v>#N/A</v>
      </c>
    </row>
    <row r="272" spans="1:6" hidden="1" x14ac:dyDescent="0.2">
      <c r="A272" s="380"/>
      <c r="B272" s="381"/>
      <c r="C272" s="69"/>
      <c r="D272" s="78">
        <f>VLOOKUP(C272,Itinerario!$D$55:$W$85,18,FALSE)</f>
        <v>0</v>
      </c>
      <c r="E272" s="79">
        <f>VLOOKUP(C272,Itinerario!$D$55:$W$85,19,FALSE)</f>
        <v>0</v>
      </c>
      <c r="F272" s="79" t="e">
        <f>VLOOKUP(C272,Organización_Modular!$F$41:$G$71,2,FALSE)</f>
        <v>#N/A</v>
      </c>
    </row>
    <row r="273" spans="1:6" hidden="1" x14ac:dyDescent="0.2">
      <c r="A273" s="380"/>
      <c r="B273" s="381"/>
      <c r="C273" s="69"/>
      <c r="D273" s="78">
        <f>VLOOKUP(C273,Itinerario!$D$55:$W$85,18,FALSE)</f>
        <v>0</v>
      </c>
      <c r="E273" s="79">
        <f>VLOOKUP(C273,Itinerario!$D$55:$W$85,19,FALSE)</f>
        <v>0</v>
      </c>
      <c r="F273" s="79" t="e">
        <f>VLOOKUP(C273,Organización_Modular!$F$41:$G$71,2,FALSE)</f>
        <v>#N/A</v>
      </c>
    </row>
    <row r="274" spans="1:6" hidden="1" x14ac:dyDescent="0.2">
      <c r="A274" s="380"/>
      <c r="B274" s="381"/>
      <c r="C274" s="69"/>
      <c r="D274" s="78">
        <f>VLOOKUP(C274,Itinerario!$D$55:$W$85,18,FALSE)</f>
        <v>0</v>
      </c>
      <c r="E274" s="79">
        <f>VLOOKUP(C274,Itinerario!$D$55:$W$85,19,FALSE)</f>
        <v>0</v>
      </c>
      <c r="F274" s="79" t="e">
        <f>VLOOKUP(C274,Organización_Modular!$F$41:$G$71,2,FALSE)</f>
        <v>#N/A</v>
      </c>
    </row>
    <row r="275" spans="1:6" hidden="1" x14ac:dyDescent="0.2">
      <c r="A275" s="380"/>
      <c r="B275" s="381"/>
      <c r="C275" s="69"/>
      <c r="D275" s="78">
        <f>VLOOKUP(C275,Itinerario!$D$55:$W$85,18,FALSE)</f>
        <v>0</v>
      </c>
      <c r="E275" s="79">
        <f>VLOOKUP(C275,Itinerario!$D$55:$W$85,19,FALSE)</f>
        <v>0</v>
      </c>
      <c r="F275" s="79" t="e">
        <f>VLOOKUP(C275,Organización_Modular!$F$41:$G$71,2,FALSE)</f>
        <v>#N/A</v>
      </c>
    </row>
    <row r="276" spans="1:6" hidden="1" x14ac:dyDescent="0.2">
      <c r="A276" s="380"/>
      <c r="B276" s="381"/>
      <c r="C276" s="69"/>
      <c r="D276" s="78">
        <f>VLOOKUP(C276,Itinerario!$D$55:$W$85,18,FALSE)</f>
        <v>0</v>
      </c>
      <c r="E276" s="79">
        <f>VLOOKUP(C276,Itinerario!$D$55:$W$85,19,FALSE)</f>
        <v>0</v>
      </c>
      <c r="F276" s="79" t="e">
        <f>VLOOKUP(C276,Organización_Modular!$F$41:$G$71,2,FALSE)</f>
        <v>#N/A</v>
      </c>
    </row>
    <row r="277" spans="1:6" hidden="1" x14ac:dyDescent="0.2">
      <c r="A277" s="380"/>
      <c r="B277" s="381"/>
      <c r="C277" s="69"/>
      <c r="D277" s="78">
        <f>VLOOKUP(C277,Itinerario!$D$55:$W$85,18,FALSE)</f>
        <v>0</v>
      </c>
      <c r="E277" s="79">
        <f>VLOOKUP(C277,Itinerario!$D$55:$W$85,19,FALSE)</f>
        <v>0</v>
      </c>
      <c r="F277" s="79" t="e">
        <f>VLOOKUP(C277,Organización_Modular!$F$41:$G$71,2,FALSE)</f>
        <v>#N/A</v>
      </c>
    </row>
    <row r="278" spans="1:6" hidden="1" x14ac:dyDescent="0.2">
      <c r="A278" s="380"/>
      <c r="B278" s="381"/>
      <c r="C278" s="69"/>
      <c r="D278" s="78">
        <f>VLOOKUP(C278,Itinerario!$D$55:$W$85,18,FALSE)</f>
        <v>0</v>
      </c>
      <c r="E278" s="79">
        <f>VLOOKUP(C278,Itinerario!$D$55:$W$85,19,FALSE)</f>
        <v>0</v>
      </c>
      <c r="F278" s="79" t="e">
        <f>VLOOKUP(C278,Organización_Modular!$F$41:$G$71,2,FALSE)</f>
        <v>#N/A</v>
      </c>
    </row>
    <row r="279" spans="1:6" hidden="1" x14ac:dyDescent="0.2">
      <c r="A279" s="380"/>
      <c r="B279" s="381"/>
      <c r="C279" s="69"/>
      <c r="D279" s="78">
        <f>VLOOKUP(C279,Itinerario!$D$55:$W$85,18,FALSE)</f>
        <v>0</v>
      </c>
      <c r="E279" s="79">
        <f>VLOOKUP(C279,Itinerario!$D$55:$W$85,19,FALSE)</f>
        <v>0</v>
      </c>
      <c r="F279" s="79" t="e">
        <f>VLOOKUP(C279,Organización_Modular!$F$41:$G$71,2,FALSE)</f>
        <v>#N/A</v>
      </c>
    </row>
    <row r="280" spans="1:6" hidden="1" x14ac:dyDescent="0.2">
      <c r="A280" s="380"/>
      <c r="B280" s="381"/>
      <c r="C280" s="69"/>
      <c r="D280" s="78">
        <f>VLOOKUP(C280,Itinerario!$D$55:$W$85,18,FALSE)</f>
        <v>0</v>
      </c>
      <c r="E280" s="79">
        <f>VLOOKUP(C280,Itinerario!$D$55:$W$85,19,FALSE)</f>
        <v>0</v>
      </c>
      <c r="F280" s="79" t="e">
        <f>VLOOKUP(C280,Organización_Modular!$F$41:$G$71,2,FALSE)</f>
        <v>#N/A</v>
      </c>
    </row>
    <row r="281" spans="1:6" hidden="1" x14ac:dyDescent="0.2">
      <c r="A281" s="380"/>
      <c r="B281" s="381"/>
      <c r="C281" s="69"/>
      <c r="D281" s="78">
        <f>VLOOKUP(C281,Itinerario!$D$55:$W$85,18,FALSE)</f>
        <v>0</v>
      </c>
      <c r="E281" s="79">
        <f>VLOOKUP(C281,Itinerario!$D$55:$W$85,19,FALSE)</f>
        <v>0</v>
      </c>
      <c r="F281" s="79" t="e">
        <f>VLOOKUP(C281,Organización_Modular!$F$41:$G$71,2,FALSE)</f>
        <v>#N/A</v>
      </c>
    </row>
    <row r="282" spans="1:6" hidden="1" x14ac:dyDescent="0.2">
      <c r="A282" s="380"/>
      <c r="B282" s="381"/>
      <c r="C282" s="69"/>
      <c r="D282" s="78">
        <f>VLOOKUP(C282,Itinerario!$D$55:$W$85,18,FALSE)</f>
        <v>0</v>
      </c>
      <c r="E282" s="79">
        <f>VLOOKUP(C282,Itinerario!$D$55:$W$85,19,FALSE)</f>
        <v>0</v>
      </c>
      <c r="F282" s="79" t="e">
        <f>VLOOKUP(C282,Organización_Modular!$F$41:$G$71,2,FALSE)</f>
        <v>#N/A</v>
      </c>
    </row>
    <row r="283" spans="1:6" hidden="1" x14ac:dyDescent="0.2">
      <c r="A283" s="380"/>
      <c r="B283" s="381"/>
      <c r="C283" s="69"/>
      <c r="D283" s="78">
        <f>VLOOKUP(C283,Itinerario!$D$55:$W$85,18,FALSE)</f>
        <v>0</v>
      </c>
      <c r="E283" s="79">
        <f>VLOOKUP(C283,Itinerario!$D$55:$W$85,19,FALSE)</f>
        <v>0</v>
      </c>
      <c r="F283" s="79" t="e">
        <f>VLOOKUP(C283,Organización_Modular!$F$41:$G$71,2,FALSE)</f>
        <v>#N/A</v>
      </c>
    </row>
    <row r="284" spans="1:6" ht="1.5" hidden="1" customHeight="1" x14ac:dyDescent="0.2">
      <c r="A284" s="380"/>
      <c r="B284" s="381"/>
      <c r="C284" s="69"/>
      <c r="D284" s="78">
        <f>VLOOKUP(C284,Itinerario!$D$55:$W$85,18,FALSE)</f>
        <v>0</v>
      </c>
      <c r="E284" s="79">
        <f>VLOOKUP(C284,Itinerario!$D$55:$W$85,19,FALSE)</f>
        <v>0</v>
      </c>
      <c r="F284" s="79" t="e">
        <f>VLOOKUP(C284,Organización_Modular!$F$41:$G$71,2,FALSE)</f>
        <v>#N/A</v>
      </c>
    </row>
    <row r="285" spans="1:6" hidden="1" x14ac:dyDescent="0.2">
      <c r="A285" s="380"/>
      <c r="B285" s="381"/>
      <c r="C285" s="69"/>
      <c r="D285" s="78">
        <f>VLOOKUP(C285,Itinerario!$D$55:$W$85,18,FALSE)</f>
        <v>0</v>
      </c>
      <c r="E285" s="79">
        <f>VLOOKUP(C285,Itinerario!$D$55:$W$85,19,FALSE)</f>
        <v>0</v>
      </c>
      <c r="F285" s="79" t="e">
        <f>VLOOKUP(C285,Organización_Modular!$F$41:$G$71,2,FALSE)</f>
        <v>#N/A</v>
      </c>
    </row>
    <row r="286" spans="1:6" hidden="1" x14ac:dyDescent="0.2">
      <c r="A286" s="380"/>
      <c r="B286" s="381"/>
      <c r="C286" s="69"/>
      <c r="D286" s="78">
        <f>VLOOKUP(C286,Itinerario!$D$55:$W$85,18,FALSE)</f>
        <v>0</v>
      </c>
      <c r="E286" s="79">
        <f>VLOOKUP(C286,Itinerario!$D$55:$W$85,19,FALSE)</f>
        <v>0</v>
      </c>
      <c r="F286" s="79" t="e">
        <f>VLOOKUP(C286,Organización_Modular!$F$41:$G$71,2,FALSE)</f>
        <v>#N/A</v>
      </c>
    </row>
    <row r="287" spans="1:6" hidden="1" x14ac:dyDescent="0.2">
      <c r="A287" s="380"/>
      <c r="B287" s="381"/>
      <c r="C287" s="69"/>
      <c r="D287" s="78">
        <f>VLOOKUP(C287,Itinerario!$D$55:$W$85,18,FALSE)</f>
        <v>0</v>
      </c>
      <c r="E287" s="79">
        <f>VLOOKUP(C287,Itinerario!$D$55:$W$85,19,FALSE)</f>
        <v>0</v>
      </c>
      <c r="F287" s="79" t="e">
        <f>VLOOKUP(C287,Organización_Modular!$F$41:$G$71,2,FALSE)</f>
        <v>#N/A</v>
      </c>
    </row>
    <row r="288" spans="1:6" hidden="1" x14ac:dyDescent="0.2">
      <c r="A288" s="380"/>
      <c r="B288" s="381"/>
      <c r="C288" s="69"/>
      <c r="D288" s="78">
        <f>VLOOKUP(C288,Itinerario!$D$55:$W$85,18,FALSE)</f>
        <v>0</v>
      </c>
      <c r="E288" s="79">
        <f>VLOOKUP(C288,Itinerario!$D$55:$W$85,19,FALSE)</f>
        <v>0</v>
      </c>
      <c r="F288" s="79" t="e">
        <f>VLOOKUP(C288,Organización_Modular!$F$41:$G$71,2,FALSE)</f>
        <v>#N/A</v>
      </c>
    </row>
    <row r="289" spans="1:6" hidden="1" x14ac:dyDescent="0.2">
      <c r="A289" s="380"/>
      <c r="B289" s="381"/>
      <c r="C289" s="69"/>
      <c r="D289" s="78">
        <f>VLOOKUP(C289,Itinerario!$D$55:$W$85,18,FALSE)</f>
        <v>0</v>
      </c>
      <c r="E289" s="79">
        <f>VLOOKUP(C289,Itinerario!$D$55:$W$85,19,FALSE)</f>
        <v>0</v>
      </c>
      <c r="F289" s="79" t="e">
        <f>VLOOKUP(C289,Organización_Modular!$F$41:$G$71,2,FALSE)</f>
        <v>#N/A</v>
      </c>
    </row>
    <row r="290" spans="1:6" hidden="1" x14ac:dyDescent="0.2">
      <c r="A290" s="380"/>
      <c r="B290" s="381"/>
      <c r="C290" s="69"/>
      <c r="D290" s="78">
        <f>VLOOKUP(C290,Itinerario!$D$55:$W$85,18,FALSE)</f>
        <v>0</v>
      </c>
      <c r="E290" s="79">
        <f>VLOOKUP(C290,Itinerario!$D$55:$W$85,19,FALSE)</f>
        <v>0</v>
      </c>
      <c r="F290" s="79" t="e">
        <f>VLOOKUP(C290,Organización_Modular!$F$41:$G$71,2,FALSE)</f>
        <v>#N/A</v>
      </c>
    </row>
    <row r="291" spans="1:6" hidden="1" x14ac:dyDescent="0.2">
      <c r="A291" s="380"/>
      <c r="B291" s="381"/>
      <c r="C291" s="69"/>
      <c r="D291" s="78">
        <f>VLOOKUP(C291,Itinerario!$D$55:$W$85,18,FALSE)</f>
        <v>0</v>
      </c>
      <c r="E291" s="79">
        <f>VLOOKUP(C291,Itinerario!$D$55:$W$85,19,FALSE)</f>
        <v>0</v>
      </c>
      <c r="F291" s="79" t="e">
        <f>VLOOKUP(C291,Organización_Modular!$F$41:$G$71,2,FALSE)</f>
        <v>#N/A</v>
      </c>
    </row>
    <row r="292" spans="1:6" hidden="1" x14ac:dyDescent="0.2">
      <c r="A292" s="380"/>
      <c r="B292" s="381"/>
      <c r="C292" s="69"/>
      <c r="D292" s="78">
        <f>VLOOKUP(C292,Itinerario!$D$55:$W$85,18,FALSE)</f>
        <v>0</v>
      </c>
      <c r="E292" s="79">
        <f>VLOOKUP(C292,Itinerario!$D$55:$W$85,19,FALSE)</f>
        <v>0</v>
      </c>
      <c r="F292" s="79" t="e">
        <f>VLOOKUP(C292,Organización_Modular!$F$41:$G$71,2,FALSE)</f>
        <v>#N/A</v>
      </c>
    </row>
    <row r="293" spans="1:6" hidden="1" x14ac:dyDescent="0.2">
      <c r="A293" s="380"/>
      <c r="B293" s="381"/>
      <c r="C293" s="69"/>
      <c r="D293" s="78">
        <f>VLOOKUP(C293,Itinerario!$D$55:$W$85,18,FALSE)</f>
        <v>0</v>
      </c>
      <c r="E293" s="79">
        <f>VLOOKUP(C293,Itinerario!$D$55:$W$85,19,FALSE)</f>
        <v>0</v>
      </c>
      <c r="F293" s="79" t="e">
        <f>VLOOKUP(C293,Organización_Modular!$F$41:$G$71,2,FALSE)</f>
        <v>#N/A</v>
      </c>
    </row>
    <row r="294" spans="1:6" ht="6.75" hidden="1" customHeight="1" x14ac:dyDescent="0.2">
      <c r="A294" s="380"/>
      <c r="B294" s="381"/>
      <c r="C294" s="69"/>
      <c r="D294" s="78">
        <f>VLOOKUP(C294,Itinerario!$D$55:$W$85,18,FALSE)</f>
        <v>0</v>
      </c>
      <c r="E294" s="79">
        <f>VLOOKUP(C294,Itinerario!$D$55:$W$85,19,FALSE)</f>
        <v>0</v>
      </c>
      <c r="F294" s="79" t="e">
        <f>VLOOKUP(C294,Organización_Modular!$F$41:$G$71,2,FALSE)</f>
        <v>#N/A</v>
      </c>
    </row>
    <row r="295" spans="1:6" hidden="1" x14ac:dyDescent="0.2">
      <c r="A295" s="380"/>
      <c r="B295" s="381"/>
      <c r="C295" s="69"/>
      <c r="D295" s="78">
        <f>VLOOKUP(C295,Itinerario!$D$55:$W$85,18,FALSE)</f>
        <v>0</v>
      </c>
      <c r="E295" s="79">
        <f>VLOOKUP(C295,Itinerario!$D$55:$W$85,19,FALSE)</f>
        <v>0</v>
      </c>
      <c r="F295" s="79" t="e">
        <f>VLOOKUP(C295,Organización_Modular!$F$41:$G$71,2,FALSE)</f>
        <v>#N/A</v>
      </c>
    </row>
    <row r="296" spans="1:6" hidden="1" x14ac:dyDescent="0.2">
      <c r="A296" s="380"/>
      <c r="B296" s="381"/>
      <c r="C296" s="69"/>
      <c r="D296" s="78">
        <f>VLOOKUP(C296,Itinerario!$D$55:$W$85,18,FALSE)</f>
        <v>0</v>
      </c>
      <c r="E296" s="79">
        <f>VLOOKUP(C296,Itinerario!$D$55:$W$85,19,FALSE)</f>
        <v>0</v>
      </c>
      <c r="F296" s="79" t="e">
        <f>VLOOKUP(C296,Organización_Modular!$F$41:$G$71,2,FALSE)</f>
        <v>#N/A</v>
      </c>
    </row>
    <row r="297" spans="1:6" hidden="1" x14ac:dyDescent="0.2">
      <c r="A297" s="380"/>
      <c r="B297" s="381"/>
      <c r="C297" s="69"/>
      <c r="D297" s="78">
        <f>VLOOKUP(C297,Itinerario!$D$55:$W$85,18,FALSE)</f>
        <v>0</v>
      </c>
      <c r="E297" s="79">
        <f>VLOOKUP(C297,Itinerario!$D$55:$W$85,19,FALSE)</f>
        <v>0</v>
      </c>
      <c r="F297" s="79" t="e">
        <f>VLOOKUP(C297,Organización_Modular!$F$41:$G$71,2,FALSE)</f>
        <v>#N/A</v>
      </c>
    </row>
    <row r="298" spans="1:6" hidden="1" x14ac:dyDescent="0.2">
      <c r="A298" s="380"/>
      <c r="B298" s="381"/>
      <c r="C298" s="69"/>
      <c r="D298" s="78">
        <f>VLOOKUP(C298,Itinerario!$D$55:$W$85,18,FALSE)</f>
        <v>0</v>
      </c>
      <c r="E298" s="79">
        <f>VLOOKUP(C298,Itinerario!$D$55:$W$85,19,FALSE)</f>
        <v>0</v>
      </c>
      <c r="F298" s="79" t="e">
        <f>VLOOKUP(C298,Organización_Modular!$F$41:$G$71,2,FALSE)</f>
        <v>#N/A</v>
      </c>
    </row>
    <row r="299" spans="1:6" hidden="1" x14ac:dyDescent="0.2">
      <c r="A299" s="380"/>
      <c r="B299" s="381"/>
      <c r="C299" s="69"/>
      <c r="D299" s="78">
        <f>VLOOKUP(C299,Itinerario!$D$55:$W$85,18,FALSE)</f>
        <v>0</v>
      </c>
      <c r="E299" s="79">
        <f>VLOOKUP(C299,Itinerario!$D$55:$W$85,19,FALSE)</f>
        <v>0</v>
      </c>
      <c r="F299" s="79" t="e">
        <f>VLOOKUP(C299,Organización_Modular!$F$41:$G$71,2,FALSE)</f>
        <v>#N/A</v>
      </c>
    </row>
    <row r="300" spans="1:6" hidden="1" x14ac:dyDescent="0.2">
      <c r="A300" s="380"/>
      <c r="B300" s="381"/>
      <c r="C300" s="69"/>
      <c r="D300" s="78">
        <f>VLOOKUP(C300,Itinerario!$D$55:$W$85,18,FALSE)</f>
        <v>0</v>
      </c>
      <c r="E300" s="79">
        <f>VLOOKUP(C300,Itinerario!$D$55:$W$85,19,FALSE)</f>
        <v>0</v>
      </c>
      <c r="F300" s="79" t="e">
        <f>VLOOKUP(C300,Organización_Modular!$F$41:$G$71,2,FALSE)</f>
        <v>#N/A</v>
      </c>
    </row>
    <row r="301" spans="1:6" hidden="1" x14ac:dyDescent="0.2">
      <c r="A301" s="380"/>
      <c r="B301" s="381"/>
      <c r="C301" s="69"/>
      <c r="D301" s="78">
        <f>VLOOKUP(C301,Itinerario!$D$55:$W$85,18,FALSE)</f>
        <v>0</v>
      </c>
      <c r="E301" s="79">
        <f>VLOOKUP(C301,Itinerario!$D$55:$W$85,19,FALSE)</f>
        <v>0</v>
      </c>
      <c r="F301" s="79" t="e">
        <f>VLOOKUP(C301,Organización_Modular!$F$41:$G$71,2,FALSE)</f>
        <v>#N/A</v>
      </c>
    </row>
    <row r="302" spans="1:6" hidden="1" x14ac:dyDescent="0.2">
      <c r="A302" s="380"/>
      <c r="B302" s="381"/>
      <c r="C302" s="69"/>
      <c r="D302" s="78">
        <f>VLOOKUP(C302,Itinerario!$D$55:$W$85,18,FALSE)</f>
        <v>0</v>
      </c>
      <c r="E302" s="79">
        <f>VLOOKUP(C302,Itinerario!$D$55:$W$85,19,FALSE)</f>
        <v>0</v>
      </c>
      <c r="F302" s="79" t="e">
        <f>VLOOKUP(C302,Organización_Modular!$F$41:$G$71,2,FALSE)</f>
        <v>#N/A</v>
      </c>
    </row>
    <row r="303" spans="1:6" hidden="1" x14ac:dyDescent="0.2">
      <c r="A303" s="380"/>
      <c r="B303" s="381"/>
      <c r="C303" s="69"/>
      <c r="D303" s="78">
        <f>VLOOKUP(C303,Itinerario!$D$55:$W$85,18,FALSE)</f>
        <v>0</v>
      </c>
      <c r="E303" s="79">
        <f>VLOOKUP(C303,Itinerario!$D$55:$W$85,19,FALSE)</f>
        <v>0</v>
      </c>
      <c r="F303" s="79" t="e">
        <f>VLOOKUP(C303,Organización_Modular!$F$41:$G$71,2,FALSE)</f>
        <v>#N/A</v>
      </c>
    </row>
    <row r="304" spans="1:6" hidden="1" x14ac:dyDescent="0.2">
      <c r="A304" s="380"/>
      <c r="B304" s="381"/>
      <c r="C304" s="69"/>
      <c r="D304" s="78">
        <f>VLOOKUP(C304,Itinerario!$D$55:$W$85,18,FALSE)</f>
        <v>0</v>
      </c>
      <c r="E304" s="79">
        <f>VLOOKUP(C304,Itinerario!$D$55:$W$85,19,FALSE)</f>
        <v>0</v>
      </c>
      <c r="F304" s="79" t="e">
        <f>VLOOKUP(C304,Organización_Modular!$F$41:$G$71,2,FALSE)</f>
        <v>#N/A</v>
      </c>
    </row>
    <row r="305" spans="1:6" hidden="1" x14ac:dyDescent="0.2">
      <c r="A305" s="380"/>
      <c r="B305" s="381"/>
      <c r="C305" s="69"/>
      <c r="D305" s="78">
        <f>VLOOKUP(C305,Itinerario!$D$55:$W$85,18,FALSE)</f>
        <v>0</v>
      </c>
      <c r="E305" s="79">
        <f>VLOOKUP(C305,Itinerario!$D$55:$W$85,19,FALSE)</f>
        <v>0</v>
      </c>
      <c r="F305" s="79" t="e">
        <f>VLOOKUP(C305,Organización_Modular!$F$41:$G$71,2,FALSE)</f>
        <v>#N/A</v>
      </c>
    </row>
    <row r="306" spans="1:6" hidden="1" x14ac:dyDescent="0.2">
      <c r="A306" s="380"/>
      <c r="B306" s="381"/>
      <c r="C306" s="69"/>
      <c r="D306" s="78">
        <f>VLOOKUP(C306,Itinerario!$D$55:$W$85,18,FALSE)</f>
        <v>0</v>
      </c>
      <c r="E306" s="79">
        <f>VLOOKUP(C306,Itinerario!$D$55:$W$85,19,FALSE)</f>
        <v>0</v>
      </c>
      <c r="F306" s="79" t="e">
        <f>VLOOKUP(C306,Organización_Modular!$F$41:$G$71,2,FALSE)</f>
        <v>#N/A</v>
      </c>
    </row>
    <row r="307" spans="1:6" hidden="1" x14ac:dyDescent="0.2">
      <c r="A307" s="380"/>
      <c r="B307" s="381"/>
      <c r="C307" s="69"/>
      <c r="D307" s="78">
        <f>VLOOKUP(C307,Itinerario!$D$55:$W$85,18,FALSE)</f>
        <v>0</v>
      </c>
      <c r="E307" s="79">
        <f>VLOOKUP(C307,Itinerario!$D$55:$W$85,19,FALSE)</f>
        <v>0</v>
      </c>
      <c r="F307" s="79" t="e">
        <f>VLOOKUP(C307,Organización_Modular!$F$41:$G$71,2,FALSE)</f>
        <v>#N/A</v>
      </c>
    </row>
    <row r="308" spans="1:6" hidden="1" x14ac:dyDescent="0.2">
      <c r="A308" s="380"/>
      <c r="B308" s="381"/>
      <c r="C308" s="69"/>
      <c r="D308" s="78">
        <f>VLOOKUP(C308,Itinerario!$D$55:$W$85,18,FALSE)</f>
        <v>0</v>
      </c>
      <c r="E308" s="79">
        <f>VLOOKUP(C308,Itinerario!$D$55:$W$85,19,FALSE)</f>
        <v>0</v>
      </c>
      <c r="F308" s="79" t="e">
        <f>VLOOKUP(C308,Organización_Modular!$F$41:$G$71,2,FALSE)</f>
        <v>#N/A</v>
      </c>
    </row>
    <row r="309" spans="1:6" hidden="1" x14ac:dyDescent="0.2">
      <c r="A309" s="380"/>
      <c r="B309" s="381"/>
      <c r="C309" s="69"/>
      <c r="D309" s="78">
        <f>VLOOKUP(C309,Itinerario!$D$55:$W$85,18,FALSE)</f>
        <v>0</v>
      </c>
      <c r="E309" s="79">
        <f>VLOOKUP(C309,Itinerario!$D$55:$W$85,19,FALSE)</f>
        <v>0</v>
      </c>
      <c r="F309" s="79" t="e">
        <f>VLOOKUP(C309,Organización_Modular!$F$41:$G$71,2,FALSE)</f>
        <v>#N/A</v>
      </c>
    </row>
    <row r="310" spans="1:6" hidden="1" x14ac:dyDescent="0.2">
      <c r="A310" s="380"/>
      <c r="B310" s="381"/>
      <c r="C310" s="69"/>
      <c r="D310" s="78">
        <f>VLOOKUP(C310,Itinerario!$D$55:$W$85,18,FALSE)</f>
        <v>0</v>
      </c>
      <c r="E310" s="79">
        <f>VLOOKUP(C310,Itinerario!$D$55:$W$85,19,FALSE)</f>
        <v>0</v>
      </c>
      <c r="F310" s="79" t="e">
        <f>VLOOKUP(C310,Organización_Modular!$F$41:$G$71,2,FALSE)</f>
        <v>#N/A</v>
      </c>
    </row>
    <row r="311" spans="1:6" hidden="1" x14ac:dyDescent="0.2">
      <c r="A311" s="380"/>
      <c r="B311" s="381"/>
      <c r="C311" s="69"/>
      <c r="D311" s="78">
        <f>VLOOKUP(C311,Itinerario!$D$55:$W$85,18,FALSE)</f>
        <v>0</v>
      </c>
      <c r="E311" s="79">
        <f>VLOOKUP(C311,Itinerario!$D$55:$W$85,19,FALSE)</f>
        <v>0</v>
      </c>
      <c r="F311" s="79" t="e">
        <f>VLOOKUP(C311,Organización_Modular!$F$41:$G$71,2,FALSE)</f>
        <v>#N/A</v>
      </c>
    </row>
    <row r="312" spans="1:6" hidden="1" x14ac:dyDescent="0.2">
      <c r="A312" s="380"/>
      <c r="B312" s="381"/>
      <c r="C312" s="69"/>
      <c r="D312" s="78">
        <f>VLOOKUP(C312,Itinerario!$D$55:$W$85,18,FALSE)</f>
        <v>0</v>
      </c>
      <c r="E312" s="79">
        <f>VLOOKUP(C312,Itinerario!$D$55:$W$85,19,FALSE)</f>
        <v>0</v>
      </c>
      <c r="F312" s="79" t="e">
        <f>VLOOKUP(C312,Organización_Modular!$F$41:$G$71,2,FALSE)</f>
        <v>#N/A</v>
      </c>
    </row>
    <row r="313" spans="1:6" hidden="1" x14ac:dyDescent="0.2">
      <c r="A313" s="380"/>
      <c r="B313" s="381"/>
      <c r="C313" s="68"/>
      <c r="D313" s="78">
        <f>VLOOKUP(C313,Itinerario!$D$55:$W$85,18,FALSE)</f>
        <v>0</v>
      </c>
      <c r="E313" s="79">
        <f>VLOOKUP(C313,Itinerario!$D$55:$W$85,19,FALSE)</f>
        <v>0</v>
      </c>
      <c r="F313" s="79" t="e">
        <f>VLOOKUP(C313,Organización_Modular!$F$41:$G$71,2,FALSE)</f>
        <v>#N/A</v>
      </c>
    </row>
    <row r="314" spans="1:6" x14ac:dyDescent="0.2">
      <c r="A314" s="380" t="str">
        <f>Itinerario!A86</f>
        <v>Modulo 3: Sistemas mecatrónicas industriales</v>
      </c>
      <c r="B314" s="381" t="str">
        <f>Ambiente_Equipamiento!$A$15</f>
        <v>Aula pedagógica</v>
      </c>
      <c r="C314" s="68" t="s">
        <v>844</v>
      </c>
      <c r="D314" s="78">
        <f>VLOOKUP(C314,Itinerario!$D$86:$W$116,18,FALSE)</f>
        <v>16</v>
      </c>
      <c r="E314" s="79">
        <f>VLOOKUP(C314,Itinerario!$D$86:$W$116,19,FALSE)</f>
        <v>32</v>
      </c>
      <c r="F314" s="79" t="str">
        <f>VLOOKUP(C314,Organización_Modular!$F$72:$G$102,2,FALSE)</f>
        <v>V</v>
      </c>
    </row>
    <row r="315" spans="1:6" x14ac:dyDescent="0.2">
      <c r="A315" s="380"/>
      <c r="B315" s="381"/>
      <c r="C315" s="68" t="s">
        <v>843</v>
      </c>
      <c r="D315" s="78">
        <f>VLOOKUP(C315,Itinerario!$D$86:$W$116,18,FALSE)</f>
        <v>16</v>
      </c>
      <c r="E315" s="79">
        <f>VLOOKUP(C315,Itinerario!$D$86:$W$116,19,FALSE)</f>
        <v>32</v>
      </c>
      <c r="F315" s="79" t="str">
        <f>VLOOKUP(C315,Organización_Modular!$F$72:$G$102,2,FALSE)</f>
        <v>VI</v>
      </c>
    </row>
    <row r="316" spans="1:6" hidden="1" x14ac:dyDescent="0.2">
      <c r="A316" s="380"/>
      <c r="B316" s="381"/>
      <c r="C316" s="68"/>
      <c r="D316" s="78">
        <f>VLOOKUP(C316,Itinerario!$D$86:$W$116,18,FALSE)</f>
        <v>0</v>
      </c>
      <c r="E316" s="79">
        <f>VLOOKUP(C316,Itinerario!$D$86:$W$116,19,FALSE)</f>
        <v>0</v>
      </c>
      <c r="F316" s="79" t="e">
        <f>VLOOKUP(C316,Organización_Modular!$F$72:$G$102,2,FALSE)</f>
        <v>#N/A</v>
      </c>
    </row>
    <row r="317" spans="1:6" hidden="1" x14ac:dyDescent="0.2">
      <c r="A317" s="380"/>
      <c r="B317" s="381"/>
      <c r="C317" s="68"/>
      <c r="D317" s="78">
        <f>VLOOKUP(C317,Itinerario!$D$86:$W$116,18,FALSE)</f>
        <v>0</v>
      </c>
      <c r="E317" s="79">
        <f>VLOOKUP(C317,Itinerario!$D$86:$W$116,19,FALSE)</f>
        <v>0</v>
      </c>
      <c r="F317" s="79" t="e">
        <f>VLOOKUP(C317,Organización_Modular!$F$72:$G$102,2,FALSE)</f>
        <v>#N/A</v>
      </c>
    </row>
    <row r="318" spans="1:6" hidden="1" x14ac:dyDescent="0.2">
      <c r="A318" s="380"/>
      <c r="B318" s="381"/>
      <c r="C318" s="68"/>
      <c r="D318" s="78">
        <f>VLOOKUP(C318,Itinerario!$D$86:$W$116,18,FALSE)</f>
        <v>0</v>
      </c>
      <c r="E318" s="79">
        <f>VLOOKUP(C318,Itinerario!$D$86:$W$116,19,FALSE)</f>
        <v>0</v>
      </c>
      <c r="F318" s="79" t="e">
        <f>VLOOKUP(C318,Organización_Modular!$F$72:$G$102,2,FALSE)</f>
        <v>#N/A</v>
      </c>
    </row>
    <row r="319" spans="1:6" hidden="1" x14ac:dyDescent="0.2">
      <c r="A319" s="380"/>
      <c r="B319" s="381"/>
      <c r="C319" s="68"/>
      <c r="D319" s="78">
        <f>VLOOKUP(C319,Itinerario!$D$86:$W$116,18,FALSE)</f>
        <v>0</v>
      </c>
      <c r="E319" s="79">
        <f>VLOOKUP(C319,Itinerario!$D$86:$W$116,19,FALSE)</f>
        <v>0</v>
      </c>
      <c r="F319" s="79" t="e">
        <f>VLOOKUP(C319,Organización_Modular!$F$72:$G$102,2,FALSE)</f>
        <v>#N/A</v>
      </c>
    </row>
    <row r="320" spans="1:6" hidden="1" x14ac:dyDescent="0.2">
      <c r="A320" s="380"/>
      <c r="B320" s="381"/>
      <c r="C320" s="68"/>
      <c r="D320" s="78">
        <f>VLOOKUP(C320,Itinerario!$D$86:$W$116,18,FALSE)</f>
        <v>0</v>
      </c>
      <c r="E320" s="79">
        <f>VLOOKUP(C320,Itinerario!$D$86:$W$116,19,FALSE)</f>
        <v>0</v>
      </c>
      <c r="F320" s="79" t="e">
        <f>VLOOKUP(C320,Organización_Modular!$F$72:$G$102,2,FALSE)</f>
        <v>#N/A</v>
      </c>
    </row>
    <row r="321" spans="1:6" hidden="1" x14ac:dyDescent="0.2">
      <c r="A321" s="380"/>
      <c r="B321" s="381"/>
      <c r="C321" s="68"/>
      <c r="D321" s="78">
        <f>VLOOKUP(C321,Itinerario!$D$86:$W$116,18,FALSE)</f>
        <v>0</v>
      </c>
      <c r="E321" s="79">
        <f>VLOOKUP(C321,Itinerario!$D$86:$W$116,19,FALSE)</f>
        <v>0</v>
      </c>
      <c r="F321" s="79" t="e">
        <f>VLOOKUP(C321,Organización_Modular!$F$72:$G$102,2,FALSE)</f>
        <v>#N/A</v>
      </c>
    </row>
    <row r="322" spans="1:6" hidden="1" x14ac:dyDescent="0.2">
      <c r="A322" s="380"/>
      <c r="B322" s="381"/>
      <c r="C322" s="68"/>
      <c r="D322" s="78">
        <f>VLOOKUP(C322,Itinerario!$D$86:$W$116,18,FALSE)</f>
        <v>0</v>
      </c>
      <c r="E322" s="79">
        <f>VLOOKUP(C322,Itinerario!$D$86:$W$116,19,FALSE)</f>
        <v>0</v>
      </c>
      <c r="F322" s="79" t="e">
        <f>VLOOKUP(C322,Organización_Modular!$F$72:$G$102,2,FALSE)</f>
        <v>#N/A</v>
      </c>
    </row>
    <row r="323" spans="1:6" hidden="1" x14ac:dyDescent="0.2">
      <c r="A323" s="380"/>
      <c r="B323" s="381"/>
      <c r="C323" s="68"/>
      <c r="D323" s="78">
        <f>VLOOKUP(C323,Itinerario!$D$86:$W$116,18,FALSE)</f>
        <v>0</v>
      </c>
      <c r="E323" s="79">
        <f>VLOOKUP(C323,Itinerario!$D$86:$W$116,19,FALSE)</f>
        <v>0</v>
      </c>
      <c r="F323" s="79" t="e">
        <f>VLOOKUP(C323,Organización_Modular!$F$72:$G$102,2,FALSE)</f>
        <v>#N/A</v>
      </c>
    </row>
    <row r="324" spans="1:6" hidden="1" x14ac:dyDescent="0.2">
      <c r="A324" s="380"/>
      <c r="B324" s="381"/>
      <c r="C324" s="68"/>
      <c r="D324" s="78">
        <f>VLOOKUP(C324,Itinerario!$D$86:$W$116,18,FALSE)</f>
        <v>0</v>
      </c>
      <c r="E324" s="79">
        <f>VLOOKUP(C324,Itinerario!$D$86:$W$116,19,FALSE)</f>
        <v>0</v>
      </c>
      <c r="F324" s="79" t="e">
        <f>VLOOKUP(C324,Organización_Modular!$F$72:$G$102,2,FALSE)</f>
        <v>#N/A</v>
      </c>
    </row>
    <row r="325" spans="1:6" hidden="1" x14ac:dyDescent="0.2">
      <c r="A325" s="380"/>
      <c r="B325" s="381"/>
      <c r="C325" s="68"/>
      <c r="D325" s="78">
        <f>VLOOKUP(C325,Itinerario!$D$86:$W$116,18,FALSE)</f>
        <v>0</v>
      </c>
      <c r="E325" s="79">
        <f>VLOOKUP(C325,Itinerario!$D$86:$W$116,19,FALSE)</f>
        <v>0</v>
      </c>
      <c r="F325" s="79" t="e">
        <f>VLOOKUP(C325,Organización_Modular!$F$72:$G$102,2,FALSE)</f>
        <v>#N/A</v>
      </c>
    </row>
    <row r="326" spans="1:6" hidden="1" x14ac:dyDescent="0.2">
      <c r="A326" s="380"/>
      <c r="B326" s="381"/>
      <c r="C326" s="68"/>
      <c r="D326" s="78">
        <f>VLOOKUP(C326,Itinerario!$D$86:$W$116,18,FALSE)</f>
        <v>0</v>
      </c>
      <c r="E326" s="79">
        <f>VLOOKUP(C326,Itinerario!$D$86:$W$116,19,FALSE)</f>
        <v>0</v>
      </c>
      <c r="F326" s="79" t="e">
        <f>VLOOKUP(C326,Organización_Modular!$F$72:$G$102,2,FALSE)</f>
        <v>#N/A</v>
      </c>
    </row>
    <row r="327" spans="1:6" hidden="1" x14ac:dyDescent="0.2">
      <c r="A327" s="380"/>
      <c r="B327" s="381"/>
      <c r="C327" s="68"/>
      <c r="D327" s="78">
        <f>VLOOKUP(C327,Itinerario!$D$86:$W$116,18,FALSE)</f>
        <v>0</v>
      </c>
      <c r="E327" s="79">
        <f>VLOOKUP(C327,Itinerario!$D$86:$W$116,19,FALSE)</f>
        <v>0</v>
      </c>
      <c r="F327" s="79" t="e">
        <f>VLOOKUP(C327,Organización_Modular!$F$72:$G$102,2,FALSE)</f>
        <v>#N/A</v>
      </c>
    </row>
    <row r="328" spans="1:6" hidden="1" x14ac:dyDescent="0.2">
      <c r="A328" s="380"/>
      <c r="B328" s="381"/>
      <c r="C328" s="68"/>
      <c r="D328" s="78">
        <f>VLOOKUP(C328,Itinerario!$D$86:$W$116,18,FALSE)</f>
        <v>0</v>
      </c>
      <c r="E328" s="79">
        <f>VLOOKUP(C328,Itinerario!$D$86:$W$116,19,FALSE)</f>
        <v>0</v>
      </c>
      <c r="F328" s="79" t="e">
        <f>VLOOKUP(C328,Organización_Modular!$F$72:$G$102,2,FALSE)</f>
        <v>#N/A</v>
      </c>
    </row>
    <row r="329" spans="1:6" ht="24" x14ac:dyDescent="0.2">
      <c r="A329" s="380"/>
      <c r="B329" s="381" t="s">
        <v>1223</v>
      </c>
      <c r="C329" s="68" t="s">
        <v>812</v>
      </c>
      <c r="D329" s="78">
        <f>VLOOKUP(C329,Itinerario!$D$86:$W$116,18,FALSE)</f>
        <v>32</v>
      </c>
      <c r="E329" s="79">
        <f>VLOOKUP(C329,Itinerario!$D$86:$W$116,19,FALSE)</f>
        <v>32</v>
      </c>
      <c r="F329" s="79" t="str">
        <f>VLOOKUP(C329,Organización_Modular!$F$72:$G$102,2,FALSE)</f>
        <v>VI</v>
      </c>
    </row>
    <row r="330" spans="1:6" ht="24" x14ac:dyDescent="0.2">
      <c r="A330" s="380"/>
      <c r="B330" s="381"/>
      <c r="C330" s="68" t="s">
        <v>811</v>
      </c>
      <c r="D330" s="78">
        <f>VLOOKUP(C330,Itinerario!$D$86:$W$116,18,FALSE)</f>
        <v>16</v>
      </c>
      <c r="E330" s="79">
        <f>VLOOKUP(C330,Itinerario!$D$86:$W$116,19,FALSE)</f>
        <v>64</v>
      </c>
      <c r="F330" s="79" t="str">
        <f>VLOOKUP(C330,Organización_Modular!$F$72:$G$102,2,FALSE)</f>
        <v>VI</v>
      </c>
    </row>
    <row r="331" spans="1:6" x14ac:dyDescent="0.2">
      <c r="A331" s="380"/>
      <c r="B331" s="381"/>
      <c r="C331" s="68" t="s">
        <v>810</v>
      </c>
      <c r="D331" s="78">
        <f>VLOOKUP(C331,Itinerario!$D$86:$W$116,18,FALSE)</f>
        <v>48</v>
      </c>
      <c r="E331" s="79">
        <f>VLOOKUP(C331,Itinerario!$D$86:$W$116,19,FALSE)</f>
        <v>64</v>
      </c>
      <c r="F331" s="79" t="str">
        <f>VLOOKUP(C331,Organización_Modular!$F$72:$G$102,2,FALSE)</f>
        <v>VI</v>
      </c>
    </row>
    <row r="332" spans="1:6" x14ac:dyDescent="0.2">
      <c r="A332" s="380"/>
      <c r="B332" s="381"/>
      <c r="C332" s="68" t="s">
        <v>809</v>
      </c>
      <c r="D332" s="78">
        <f>VLOOKUP(C332,Itinerario!$D$86:$W$116,18,FALSE)</f>
        <v>48</v>
      </c>
      <c r="E332" s="79">
        <f>VLOOKUP(C332,Itinerario!$D$86:$W$116,19,FALSE)</f>
        <v>64</v>
      </c>
      <c r="F332" s="79" t="str">
        <f>VLOOKUP(C332,Organización_Modular!$F$72:$G$102,2,FALSE)</f>
        <v>VI</v>
      </c>
    </row>
    <row r="333" spans="1:6" hidden="1" x14ac:dyDescent="0.2">
      <c r="A333" s="380"/>
      <c r="B333" s="381"/>
      <c r="C333" s="68"/>
      <c r="D333" s="78">
        <f>VLOOKUP(C333,Itinerario!$D$86:$W$116,18,FALSE)</f>
        <v>0</v>
      </c>
      <c r="E333" s="79">
        <f>VLOOKUP(C333,Itinerario!$D$86:$W$116,19,FALSE)</f>
        <v>0</v>
      </c>
      <c r="F333" s="79" t="e">
        <f>VLOOKUP(C333,Organización_Modular!$F$72:$G$102,2,FALSE)</f>
        <v>#N/A</v>
      </c>
    </row>
    <row r="334" spans="1:6" hidden="1" x14ac:dyDescent="0.2">
      <c r="A334" s="380"/>
      <c r="B334" s="381"/>
      <c r="C334" s="68"/>
      <c r="D334" s="78">
        <f>VLOOKUP(C334,Itinerario!$D$86:$W$116,18,FALSE)</f>
        <v>0</v>
      </c>
      <c r="E334" s="79">
        <f>VLOOKUP(C334,Itinerario!$D$86:$W$116,19,FALSE)</f>
        <v>0</v>
      </c>
      <c r="F334" s="79" t="e">
        <f>VLOOKUP(C334,Organización_Modular!$F$72:$G$102,2,FALSE)</f>
        <v>#N/A</v>
      </c>
    </row>
    <row r="335" spans="1:6" hidden="1" x14ac:dyDescent="0.2">
      <c r="A335" s="380"/>
      <c r="B335" s="381"/>
      <c r="C335" s="68"/>
      <c r="D335" s="78">
        <f>VLOOKUP(C335,Itinerario!$D$86:$W$116,18,FALSE)</f>
        <v>0</v>
      </c>
      <c r="E335" s="79">
        <f>VLOOKUP(C335,Itinerario!$D$86:$W$116,19,FALSE)</f>
        <v>0</v>
      </c>
      <c r="F335" s="79" t="e">
        <f>VLOOKUP(C335,Organización_Modular!$F$72:$G$102,2,FALSE)</f>
        <v>#N/A</v>
      </c>
    </row>
    <row r="336" spans="1:6" hidden="1" x14ac:dyDescent="0.2">
      <c r="A336" s="380"/>
      <c r="B336" s="381"/>
      <c r="C336" s="68"/>
      <c r="D336" s="78">
        <f>VLOOKUP(C336,Itinerario!$D$86:$W$116,18,FALSE)</f>
        <v>0</v>
      </c>
      <c r="E336" s="79">
        <f>VLOOKUP(C336,Itinerario!$D$86:$W$116,19,FALSE)</f>
        <v>0</v>
      </c>
      <c r="F336" s="79" t="e">
        <f>VLOOKUP(C336,Organización_Modular!$F$72:$G$102,2,FALSE)</f>
        <v>#N/A</v>
      </c>
    </row>
    <row r="337" spans="1:6" hidden="1" x14ac:dyDescent="0.2">
      <c r="A337" s="380"/>
      <c r="B337" s="381"/>
      <c r="C337" s="68"/>
      <c r="D337" s="78">
        <f>VLOOKUP(C337,Itinerario!$D$86:$W$116,18,FALSE)</f>
        <v>0</v>
      </c>
      <c r="E337" s="79">
        <f>VLOOKUP(C337,Itinerario!$D$86:$W$116,19,FALSE)</f>
        <v>0</v>
      </c>
      <c r="F337" s="79" t="e">
        <f>VLOOKUP(C337,Organización_Modular!$F$72:$G$102,2,FALSE)</f>
        <v>#N/A</v>
      </c>
    </row>
    <row r="338" spans="1:6" hidden="1" x14ac:dyDescent="0.2">
      <c r="A338" s="380"/>
      <c r="B338" s="381"/>
      <c r="C338" s="68"/>
      <c r="D338" s="78">
        <f>VLOOKUP(C338,Itinerario!$D$86:$W$116,18,FALSE)</f>
        <v>0</v>
      </c>
      <c r="E338" s="79">
        <f>VLOOKUP(C338,Itinerario!$D$86:$W$116,19,FALSE)</f>
        <v>0</v>
      </c>
      <c r="F338" s="79" t="e">
        <f>VLOOKUP(C338,Organización_Modular!$F$72:$G$102,2,FALSE)</f>
        <v>#N/A</v>
      </c>
    </row>
    <row r="339" spans="1:6" hidden="1" x14ac:dyDescent="0.2">
      <c r="A339" s="380"/>
      <c r="B339" s="381"/>
      <c r="C339" s="68"/>
      <c r="D339" s="78">
        <f>VLOOKUP(C339,Itinerario!$D$86:$W$116,18,FALSE)</f>
        <v>0</v>
      </c>
      <c r="E339" s="79">
        <f>VLOOKUP(C339,Itinerario!$D$86:$W$116,19,FALSE)</f>
        <v>0</v>
      </c>
      <c r="F339" s="79" t="e">
        <f>VLOOKUP(C339,Organización_Modular!$F$72:$G$102,2,FALSE)</f>
        <v>#N/A</v>
      </c>
    </row>
    <row r="340" spans="1:6" hidden="1" x14ac:dyDescent="0.2">
      <c r="A340" s="380"/>
      <c r="B340" s="381"/>
      <c r="C340" s="68"/>
      <c r="D340" s="78">
        <f>VLOOKUP(C340,Itinerario!$D$86:$W$116,18,FALSE)</f>
        <v>0</v>
      </c>
      <c r="E340" s="79">
        <f>VLOOKUP(C340,Itinerario!$D$86:$W$116,19,FALSE)</f>
        <v>0</v>
      </c>
      <c r="F340" s="79" t="e">
        <f>VLOOKUP(C340,Organización_Modular!$F$72:$G$102,2,FALSE)</f>
        <v>#N/A</v>
      </c>
    </row>
    <row r="341" spans="1:6" hidden="1" x14ac:dyDescent="0.2">
      <c r="A341" s="380"/>
      <c r="B341" s="381"/>
      <c r="C341" s="68"/>
      <c r="D341" s="78">
        <f>VLOOKUP(C341,Itinerario!$D$86:$W$116,18,FALSE)</f>
        <v>0</v>
      </c>
      <c r="E341" s="79">
        <f>VLOOKUP(C341,Itinerario!$D$86:$W$116,19,FALSE)</f>
        <v>0</v>
      </c>
      <c r="F341" s="79" t="e">
        <f>VLOOKUP(C341,Organización_Modular!$F$72:$G$102,2,FALSE)</f>
        <v>#N/A</v>
      </c>
    </row>
    <row r="342" spans="1:6" hidden="1" x14ac:dyDescent="0.2">
      <c r="A342" s="380"/>
      <c r="B342" s="381"/>
      <c r="C342" s="68"/>
      <c r="D342" s="78">
        <f>VLOOKUP(C342,Itinerario!$D$86:$W$116,18,FALSE)</f>
        <v>0</v>
      </c>
      <c r="E342" s="79">
        <f>VLOOKUP(C342,Itinerario!$D$86:$W$116,19,FALSE)</f>
        <v>0</v>
      </c>
      <c r="F342" s="79" t="e">
        <f>VLOOKUP(C342,Organización_Modular!$F$72:$G$102,2,FALSE)</f>
        <v>#N/A</v>
      </c>
    </row>
    <row r="343" spans="1:6" ht="15" customHeight="1" x14ac:dyDescent="0.2">
      <c r="A343" s="380"/>
      <c r="B343" s="381"/>
      <c r="C343" s="68" t="s">
        <v>806</v>
      </c>
      <c r="D343" s="78">
        <f>VLOOKUP(C343,Itinerario!$D$86:$W$116,18,FALSE)</f>
        <v>48</v>
      </c>
      <c r="E343" s="79">
        <f>VLOOKUP(C343,Itinerario!$D$86:$W$116,19,FALSE)</f>
        <v>64</v>
      </c>
      <c r="F343" s="79" t="str">
        <f>VLOOKUP(C343,Organización_Modular!$F$72:$G$102,2,FALSE)</f>
        <v>V</v>
      </c>
    </row>
    <row r="344" spans="1:6" ht="25.5" customHeight="1" x14ac:dyDescent="0.2">
      <c r="A344" s="380"/>
      <c r="B344" s="381" t="s">
        <v>1220</v>
      </c>
      <c r="C344" s="68" t="s">
        <v>807</v>
      </c>
      <c r="D344" s="78">
        <f>VLOOKUP(C344,Itinerario!$D$86:$W$116,18,FALSE)</f>
        <v>48</v>
      </c>
      <c r="E344" s="79">
        <f>VLOOKUP(C344,Itinerario!$D$86:$W$116,19,FALSE)</f>
        <v>64</v>
      </c>
      <c r="F344" s="79" t="str">
        <f>VLOOKUP(C344,Organización_Modular!$F$72:$G$102,2,FALSE)</f>
        <v>V</v>
      </c>
    </row>
    <row r="345" spans="1:6" ht="3.75" hidden="1" customHeight="1" x14ac:dyDescent="0.2">
      <c r="A345" s="380"/>
      <c r="B345" s="381"/>
      <c r="C345" s="68"/>
      <c r="D345" s="78">
        <f>VLOOKUP(C345,Itinerario!$D$86:$W$116,18,FALSE)</f>
        <v>0</v>
      </c>
      <c r="E345" s="79">
        <f>VLOOKUP(C345,Itinerario!$D$86:$W$116,19,FALSE)</f>
        <v>0</v>
      </c>
      <c r="F345" s="79" t="e">
        <f>VLOOKUP(C345,Organización_Modular!$F$72:$G$102,2,FALSE)</f>
        <v>#N/A</v>
      </c>
    </row>
    <row r="346" spans="1:6" hidden="1" x14ac:dyDescent="0.2">
      <c r="A346" s="380"/>
      <c r="B346" s="381"/>
      <c r="C346" s="68"/>
      <c r="D346" s="78">
        <f>VLOOKUP(C346,Itinerario!$D$86:$W$116,18,FALSE)</f>
        <v>0</v>
      </c>
      <c r="E346" s="79">
        <f>VLOOKUP(C346,Itinerario!$D$86:$W$116,19,FALSE)</f>
        <v>0</v>
      </c>
      <c r="F346" s="79" t="e">
        <f>VLOOKUP(C346,Organización_Modular!$F$72:$G$102,2,FALSE)</f>
        <v>#N/A</v>
      </c>
    </row>
    <row r="347" spans="1:6" hidden="1" x14ac:dyDescent="0.2">
      <c r="A347" s="380"/>
      <c r="B347" s="381"/>
      <c r="C347" s="68"/>
      <c r="D347" s="78">
        <f>VLOOKUP(C347,Itinerario!$D$86:$W$116,18,FALSE)</f>
        <v>0</v>
      </c>
      <c r="E347" s="79">
        <f>VLOOKUP(C347,Itinerario!$D$86:$W$116,19,FALSE)</f>
        <v>0</v>
      </c>
      <c r="F347" s="79" t="e">
        <f>VLOOKUP(C347,Organización_Modular!$F$72:$G$102,2,FALSE)</f>
        <v>#N/A</v>
      </c>
    </row>
    <row r="348" spans="1:6" hidden="1" x14ac:dyDescent="0.2">
      <c r="A348" s="380"/>
      <c r="B348" s="381"/>
      <c r="C348" s="68"/>
      <c r="D348" s="78">
        <f>VLOOKUP(C348,Itinerario!$D$86:$W$116,18,FALSE)</f>
        <v>0</v>
      </c>
      <c r="E348" s="79">
        <f>VLOOKUP(C348,Itinerario!$D$86:$W$116,19,FALSE)</f>
        <v>0</v>
      </c>
      <c r="F348" s="79" t="e">
        <f>VLOOKUP(C348,Organización_Modular!$F$72:$G$102,2,FALSE)</f>
        <v>#N/A</v>
      </c>
    </row>
    <row r="349" spans="1:6" hidden="1" x14ac:dyDescent="0.2">
      <c r="A349" s="380"/>
      <c r="B349" s="381"/>
      <c r="C349" s="68"/>
      <c r="D349" s="78">
        <f>VLOOKUP(C349,Itinerario!$D$86:$W$116,18,FALSE)</f>
        <v>0</v>
      </c>
      <c r="E349" s="79">
        <f>VLOOKUP(C349,Itinerario!$D$86:$W$116,19,FALSE)</f>
        <v>0</v>
      </c>
      <c r="F349" s="79" t="e">
        <f>VLOOKUP(C349,Organización_Modular!$F$72:$G$102,2,FALSE)</f>
        <v>#N/A</v>
      </c>
    </row>
    <row r="350" spans="1:6" hidden="1" x14ac:dyDescent="0.2">
      <c r="A350" s="380"/>
      <c r="B350" s="381"/>
      <c r="C350" s="68"/>
      <c r="D350" s="78">
        <f>VLOOKUP(C350,Itinerario!$D$86:$W$116,18,FALSE)</f>
        <v>0</v>
      </c>
      <c r="E350" s="79">
        <f>VLOOKUP(C350,Itinerario!$D$86:$W$116,19,FALSE)</f>
        <v>0</v>
      </c>
      <c r="F350" s="79" t="e">
        <f>VLOOKUP(C350,Organización_Modular!$F$72:$G$102,2,FALSE)</f>
        <v>#N/A</v>
      </c>
    </row>
    <row r="351" spans="1:6" hidden="1" x14ac:dyDescent="0.2">
      <c r="A351" s="380"/>
      <c r="B351" s="381"/>
      <c r="C351" s="68"/>
      <c r="D351" s="78">
        <f>VLOOKUP(C351,Itinerario!$D$86:$W$116,18,FALSE)</f>
        <v>0</v>
      </c>
      <c r="E351" s="79">
        <f>VLOOKUP(C351,Itinerario!$D$86:$W$116,19,FALSE)</f>
        <v>0</v>
      </c>
      <c r="F351" s="79" t="e">
        <f>VLOOKUP(C351,Organización_Modular!$F$72:$G$102,2,FALSE)</f>
        <v>#N/A</v>
      </c>
    </row>
    <row r="352" spans="1:6" hidden="1" x14ac:dyDescent="0.2">
      <c r="A352" s="380"/>
      <c r="B352" s="381"/>
      <c r="C352" s="68"/>
      <c r="D352" s="78">
        <f>VLOOKUP(C352,Itinerario!$D$86:$W$116,18,FALSE)</f>
        <v>0</v>
      </c>
      <c r="E352" s="79">
        <f>VLOOKUP(C352,Itinerario!$D$86:$W$116,19,FALSE)</f>
        <v>0</v>
      </c>
      <c r="F352" s="79" t="e">
        <f>VLOOKUP(C352,Organización_Modular!$F$72:$G$102,2,FALSE)</f>
        <v>#N/A</v>
      </c>
    </row>
    <row r="353" spans="1:6" hidden="1" x14ac:dyDescent="0.2">
      <c r="A353" s="380"/>
      <c r="B353" s="381"/>
      <c r="C353" s="68"/>
      <c r="D353" s="78">
        <f>VLOOKUP(C353,Itinerario!$D$86:$W$116,18,FALSE)</f>
        <v>0</v>
      </c>
      <c r="E353" s="79">
        <f>VLOOKUP(C353,Itinerario!$D$86:$W$116,19,FALSE)</f>
        <v>0</v>
      </c>
      <c r="F353" s="79" t="e">
        <f>VLOOKUP(C353,Organización_Modular!$F$72:$G$102,2,FALSE)</f>
        <v>#N/A</v>
      </c>
    </row>
    <row r="354" spans="1:6" hidden="1" x14ac:dyDescent="0.2">
      <c r="A354" s="380"/>
      <c r="B354" s="381"/>
      <c r="C354" s="68"/>
      <c r="D354" s="78">
        <f>VLOOKUP(C354,Itinerario!$D$86:$W$116,18,FALSE)</f>
        <v>0</v>
      </c>
      <c r="E354" s="79">
        <f>VLOOKUP(C354,Itinerario!$D$86:$W$116,19,FALSE)</f>
        <v>0</v>
      </c>
      <c r="F354" s="79" t="e">
        <f>VLOOKUP(C354,Organización_Modular!$F$72:$G$102,2,FALSE)</f>
        <v>#N/A</v>
      </c>
    </row>
    <row r="355" spans="1:6" hidden="1" x14ac:dyDescent="0.2">
      <c r="A355" s="380"/>
      <c r="B355" s="381"/>
      <c r="C355" s="68"/>
      <c r="D355" s="78">
        <f>VLOOKUP(C355,Itinerario!$D$86:$W$116,18,FALSE)</f>
        <v>0</v>
      </c>
      <c r="E355" s="79">
        <f>VLOOKUP(C355,Itinerario!$D$86:$W$116,19,FALSE)</f>
        <v>0</v>
      </c>
      <c r="F355" s="79" t="e">
        <f>VLOOKUP(C355,Organización_Modular!$F$72:$G$102,2,FALSE)</f>
        <v>#N/A</v>
      </c>
    </row>
    <row r="356" spans="1:6" hidden="1" x14ac:dyDescent="0.2">
      <c r="A356" s="380"/>
      <c r="B356" s="381"/>
      <c r="C356" s="68"/>
      <c r="D356" s="78">
        <f>VLOOKUP(C356,Itinerario!$D$86:$W$116,18,FALSE)</f>
        <v>0</v>
      </c>
      <c r="E356" s="79">
        <f>VLOOKUP(C356,Itinerario!$D$86:$W$116,19,FALSE)</f>
        <v>0</v>
      </c>
      <c r="F356" s="79" t="e">
        <f>VLOOKUP(C356,Organización_Modular!$F$72:$G$102,2,FALSE)</f>
        <v>#N/A</v>
      </c>
    </row>
    <row r="357" spans="1:6" hidden="1" x14ac:dyDescent="0.2">
      <c r="A357" s="380"/>
      <c r="B357" s="381"/>
      <c r="C357" s="68"/>
      <c r="D357" s="78">
        <f>VLOOKUP(C357,Itinerario!$D$86:$W$116,18,FALSE)</f>
        <v>0</v>
      </c>
      <c r="E357" s="79">
        <f>VLOOKUP(C357,Itinerario!$D$86:$W$116,19,FALSE)</f>
        <v>0</v>
      </c>
      <c r="F357" s="79" t="e">
        <f>VLOOKUP(C357,Organización_Modular!$F$72:$G$102,2,FALSE)</f>
        <v>#N/A</v>
      </c>
    </row>
    <row r="358" spans="1:6" hidden="1" x14ac:dyDescent="0.2">
      <c r="A358" s="380"/>
      <c r="B358" s="381"/>
      <c r="C358" s="68"/>
      <c r="D358" s="78">
        <f>VLOOKUP(C358,Itinerario!$D$86:$W$116,18,FALSE)</f>
        <v>0</v>
      </c>
      <c r="E358" s="79">
        <f>VLOOKUP(C358,Itinerario!$D$86:$W$116,19,FALSE)</f>
        <v>0</v>
      </c>
      <c r="F358" s="79" t="e">
        <f>VLOOKUP(C358,Organización_Modular!$F$72:$G$102,2,FALSE)</f>
        <v>#N/A</v>
      </c>
    </row>
    <row r="359" spans="1:6" ht="24" x14ac:dyDescent="0.2">
      <c r="A359" s="380"/>
      <c r="B359" s="381" t="s">
        <v>1225</v>
      </c>
      <c r="C359" s="68" t="s">
        <v>811</v>
      </c>
      <c r="D359" s="78">
        <f>VLOOKUP(C359,Itinerario!$D$86:$W$116,18,FALSE)</f>
        <v>16</v>
      </c>
      <c r="E359" s="79">
        <f>VLOOKUP(C359,Itinerario!$D$86:$W$116,19,FALSE)</f>
        <v>64</v>
      </c>
      <c r="F359" s="79" t="str">
        <f>VLOOKUP(C359,Organización_Modular!$F$72:$G$102,2,FALSE)</f>
        <v>VI</v>
      </c>
    </row>
    <row r="360" spans="1:6" x14ac:dyDescent="0.2">
      <c r="A360" s="380"/>
      <c r="B360" s="381"/>
      <c r="C360" s="68" t="s">
        <v>808</v>
      </c>
      <c r="D360" s="78">
        <f>VLOOKUP(C360,Itinerario!$D$86:$W$116,18,FALSE)</f>
        <v>32</v>
      </c>
      <c r="E360" s="79">
        <f>VLOOKUP(C360,Itinerario!$D$86:$W$116,19,FALSE)</f>
        <v>32</v>
      </c>
      <c r="F360" s="79" t="str">
        <f>VLOOKUP(C360,Organización_Modular!$F$72:$G$102,2,FALSE)</f>
        <v>VI</v>
      </c>
    </row>
    <row r="361" spans="1:6" x14ac:dyDescent="0.2">
      <c r="A361" s="380"/>
      <c r="B361" s="381"/>
      <c r="C361" s="68" t="s">
        <v>1227</v>
      </c>
      <c r="D361" s="78">
        <f>VLOOKUP(C361,Itinerario!$D$86:$W$116,18,FALSE)</f>
        <v>48</v>
      </c>
      <c r="E361" s="79">
        <f>VLOOKUP(C361,Itinerario!$D$86:$W$116,19,FALSE)</f>
        <v>64</v>
      </c>
      <c r="F361" s="79" t="str">
        <f>VLOOKUP(C361,Organización_Modular!$F$72:$G$102,2,FALSE)</f>
        <v>V</v>
      </c>
    </row>
    <row r="362" spans="1:6" ht="0.75" customHeight="1" x14ac:dyDescent="0.2">
      <c r="A362" s="380"/>
      <c r="B362" s="381"/>
      <c r="C362" s="68"/>
      <c r="D362" s="78">
        <f>VLOOKUP(C362,Itinerario!$D$86:$W$116,18,FALSE)</f>
        <v>0</v>
      </c>
      <c r="E362" s="79">
        <f>VLOOKUP(C362,Itinerario!$D$86:$W$116,19,FALSE)</f>
        <v>0</v>
      </c>
      <c r="F362" s="79" t="e">
        <f>VLOOKUP(C362,Organización_Modular!$F$72:$G$102,2,FALSE)</f>
        <v>#N/A</v>
      </c>
    </row>
    <row r="363" spans="1:6" hidden="1" x14ac:dyDescent="0.2">
      <c r="A363" s="380"/>
      <c r="B363" s="381"/>
      <c r="C363" s="68"/>
      <c r="D363" s="78">
        <f>VLOOKUP(C363,Itinerario!$D$86:$W$116,18,FALSE)</f>
        <v>0</v>
      </c>
      <c r="E363" s="79">
        <f>VLOOKUP(C363,Itinerario!$D$86:$W$116,19,FALSE)</f>
        <v>0</v>
      </c>
      <c r="F363" s="79" t="e">
        <f>VLOOKUP(C363,Organización_Modular!$F$72:$G$102,2,FALSE)</f>
        <v>#N/A</v>
      </c>
    </row>
    <row r="364" spans="1:6" hidden="1" x14ac:dyDescent="0.2">
      <c r="A364" s="380"/>
      <c r="B364" s="381"/>
      <c r="C364" s="68"/>
      <c r="D364" s="78">
        <f>VLOOKUP(C364,Itinerario!$D$86:$W$116,18,FALSE)</f>
        <v>0</v>
      </c>
      <c r="E364" s="79">
        <f>VLOOKUP(C364,Itinerario!$D$86:$W$116,19,FALSE)</f>
        <v>0</v>
      </c>
      <c r="F364" s="79" t="e">
        <f>VLOOKUP(C364,Organización_Modular!$F$72:$G$102,2,FALSE)</f>
        <v>#N/A</v>
      </c>
    </row>
    <row r="365" spans="1:6" hidden="1" x14ac:dyDescent="0.2">
      <c r="A365" s="380"/>
      <c r="B365" s="381"/>
      <c r="C365" s="68"/>
      <c r="D365" s="78">
        <f>VLOOKUP(C365,Itinerario!$D$86:$W$116,18,FALSE)</f>
        <v>0</v>
      </c>
      <c r="E365" s="79">
        <f>VLOOKUP(C365,Itinerario!$D$86:$W$116,19,FALSE)</f>
        <v>0</v>
      </c>
      <c r="F365" s="79" t="e">
        <f>VLOOKUP(C365,Organización_Modular!$F$72:$G$102,2,FALSE)</f>
        <v>#N/A</v>
      </c>
    </row>
    <row r="366" spans="1:6" hidden="1" x14ac:dyDescent="0.2">
      <c r="A366" s="380"/>
      <c r="B366" s="381"/>
      <c r="C366" s="68"/>
      <c r="D366" s="78">
        <f>VLOOKUP(C366,Itinerario!$D$86:$W$116,18,FALSE)</f>
        <v>0</v>
      </c>
      <c r="E366" s="79">
        <f>VLOOKUP(C366,Itinerario!$D$86:$W$116,19,FALSE)</f>
        <v>0</v>
      </c>
      <c r="F366" s="79" t="e">
        <f>VLOOKUP(C366,Organización_Modular!$F$72:$G$102,2,FALSE)</f>
        <v>#N/A</v>
      </c>
    </row>
    <row r="367" spans="1:6" hidden="1" x14ac:dyDescent="0.2">
      <c r="A367" s="380"/>
      <c r="B367" s="381"/>
      <c r="C367" s="68"/>
      <c r="D367" s="78">
        <f>VLOOKUP(C367,Itinerario!$D$86:$W$116,18,FALSE)</f>
        <v>0</v>
      </c>
      <c r="E367" s="79">
        <f>VLOOKUP(C367,Itinerario!$D$86:$W$116,19,FALSE)</f>
        <v>0</v>
      </c>
      <c r="F367" s="79" t="e">
        <f>VLOOKUP(C367,Organización_Modular!$F$72:$G$102,2,FALSE)</f>
        <v>#N/A</v>
      </c>
    </row>
    <row r="368" spans="1:6" hidden="1" x14ac:dyDescent="0.2">
      <c r="A368" s="380"/>
      <c r="B368" s="381"/>
      <c r="C368" s="68"/>
      <c r="D368" s="78">
        <f>VLOOKUP(C368,Itinerario!$D$86:$W$116,18,FALSE)</f>
        <v>0</v>
      </c>
      <c r="E368" s="79">
        <f>VLOOKUP(C368,Itinerario!$D$86:$W$116,19,FALSE)</f>
        <v>0</v>
      </c>
      <c r="F368" s="79" t="e">
        <f>VLOOKUP(C368,Organización_Modular!$F$72:$G$102,2,FALSE)</f>
        <v>#N/A</v>
      </c>
    </row>
    <row r="369" spans="1:6" hidden="1" x14ac:dyDescent="0.2">
      <c r="A369" s="380"/>
      <c r="B369" s="381"/>
      <c r="C369" s="68"/>
      <c r="D369" s="78">
        <f>VLOOKUP(C369,Itinerario!$D$86:$W$116,18,FALSE)</f>
        <v>0</v>
      </c>
      <c r="E369" s="79">
        <f>VLOOKUP(C369,Itinerario!$D$86:$W$116,19,FALSE)</f>
        <v>0</v>
      </c>
      <c r="F369" s="79" t="e">
        <f>VLOOKUP(C369,Organización_Modular!$F$72:$G$102,2,FALSE)</f>
        <v>#N/A</v>
      </c>
    </row>
    <row r="370" spans="1:6" hidden="1" x14ac:dyDescent="0.2">
      <c r="A370" s="380"/>
      <c r="B370" s="381"/>
      <c r="C370" s="68"/>
      <c r="D370" s="78">
        <f>VLOOKUP(C370,Itinerario!$D$86:$W$116,18,FALSE)</f>
        <v>0</v>
      </c>
      <c r="E370" s="79">
        <f>VLOOKUP(C370,Itinerario!$D$86:$W$116,19,FALSE)</f>
        <v>0</v>
      </c>
      <c r="F370" s="79" t="e">
        <f>VLOOKUP(C370,Organización_Modular!$F$72:$G$102,2,FALSE)</f>
        <v>#N/A</v>
      </c>
    </row>
    <row r="371" spans="1:6" hidden="1" x14ac:dyDescent="0.2">
      <c r="A371" s="380"/>
      <c r="B371" s="381"/>
      <c r="C371" s="68"/>
      <c r="D371" s="78">
        <f>VLOOKUP(C371,Itinerario!$D$86:$W$116,18,FALSE)</f>
        <v>0</v>
      </c>
      <c r="E371" s="79">
        <f>VLOOKUP(C371,Itinerario!$D$86:$W$116,19,FALSE)</f>
        <v>0</v>
      </c>
      <c r="F371" s="79" t="e">
        <f>VLOOKUP(C371,Organización_Modular!$F$72:$G$102,2,FALSE)</f>
        <v>#N/A</v>
      </c>
    </row>
    <row r="372" spans="1:6" hidden="1" x14ac:dyDescent="0.2">
      <c r="A372" s="380"/>
      <c r="B372" s="381"/>
      <c r="C372" s="68"/>
      <c r="D372" s="78">
        <f>VLOOKUP(C372,Itinerario!$D$86:$W$116,18,FALSE)</f>
        <v>0</v>
      </c>
      <c r="E372" s="79">
        <f>VLOOKUP(C372,Itinerario!$D$86:$W$116,19,FALSE)</f>
        <v>0</v>
      </c>
      <c r="F372" s="79" t="e">
        <f>VLOOKUP(C372,Organización_Modular!$F$72:$G$102,2,FALSE)</f>
        <v>#N/A</v>
      </c>
    </row>
    <row r="373" spans="1:6" hidden="1" x14ac:dyDescent="0.2">
      <c r="A373" s="380"/>
      <c r="B373" s="381"/>
      <c r="C373" s="68"/>
      <c r="D373" s="78">
        <f>VLOOKUP(C373,Itinerario!$D$86:$W$116,18,FALSE)</f>
        <v>0</v>
      </c>
      <c r="E373" s="79">
        <f>VLOOKUP(C373,Itinerario!$D$86:$W$116,19,FALSE)</f>
        <v>0</v>
      </c>
      <c r="F373" s="79" t="e">
        <f>VLOOKUP(C373,Organización_Modular!$F$72:$G$102,2,FALSE)</f>
        <v>#N/A</v>
      </c>
    </row>
    <row r="374" spans="1:6" ht="0.75" hidden="1" customHeight="1" x14ac:dyDescent="0.2">
      <c r="A374" s="380"/>
      <c r="B374" s="381"/>
      <c r="C374" s="68"/>
      <c r="D374" s="78">
        <f>VLOOKUP(C374,Itinerario!$D$86:$W$116,18,FALSE)</f>
        <v>0</v>
      </c>
      <c r="E374" s="79">
        <f>VLOOKUP(C374,Itinerario!$D$86:$W$116,19,FALSE)</f>
        <v>0</v>
      </c>
      <c r="F374" s="79" t="e">
        <f>VLOOKUP(C374,Organización_Modular!$F$72:$G$102,2,FALSE)</f>
        <v>#N/A</v>
      </c>
    </row>
    <row r="375" spans="1:6" hidden="1" x14ac:dyDescent="0.2">
      <c r="A375" s="380"/>
      <c r="B375" s="381"/>
      <c r="C375" s="68"/>
      <c r="D375" s="78">
        <f>VLOOKUP(C375,Itinerario!$D$86:$W$116,18,FALSE)</f>
        <v>0</v>
      </c>
      <c r="E375" s="79">
        <f>VLOOKUP(C375,Itinerario!$D$86:$W$116,19,FALSE)</f>
        <v>0</v>
      </c>
      <c r="F375" s="79" t="e">
        <f>VLOOKUP(C375,Organización_Modular!$F$72:$G$102,2,FALSE)</f>
        <v>#N/A</v>
      </c>
    </row>
    <row r="376" spans="1:6" ht="4.5" hidden="1" customHeight="1" x14ac:dyDescent="0.2">
      <c r="A376" s="380"/>
      <c r="B376" s="381"/>
      <c r="C376" s="68"/>
      <c r="D376" s="78">
        <f>VLOOKUP(C376,Itinerario!$D$86:$W$116,18,FALSE)</f>
        <v>0</v>
      </c>
      <c r="E376" s="79">
        <f>VLOOKUP(C376,Itinerario!$D$86:$W$116,19,FALSE)</f>
        <v>0</v>
      </c>
      <c r="F376" s="79" t="e">
        <f>VLOOKUP(C376,Organización_Modular!$F$72:$G$102,2,FALSE)</f>
        <v>#N/A</v>
      </c>
    </row>
    <row r="377" spans="1:6" hidden="1" x14ac:dyDescent="0.2">
      <c r="A377" s="380"/>
      <c r="B377" s="381"/>
      <c r="C377" s="68"/>
      <c r="D377" s="78">
        <f>VLOOKUP(C377,Itinerario!$D$86:$W$116,18,FALSE)</f>
        <v>0</v>
      </c>
      <c r="E377" s="79">
        <f>VLOOKUP(C377,Itinerario!$D$86:$W$116,19,FALSE)</f>
        <v>0</v>
      </c>
      <c r="F377" s="79" t="e">
        <f>VLOOKUP(C377,Organización_Modular!$F$72:$G$102,2,FALSE)</f>
        <v>#N/A</v>
      </c>
    </row>
    <row r="378" spans="1:6" hidden="1" x14ac:dyDescent="0.2">
      <c r="A378" s="380"/>
      <c r="B378" s="381"/>
      <c r="C378" s="68"/>
      <c r="D378" s="78">
        <f>VLOOKUP(C378,Itinerario!$D$86:$W$116,18,FALSE)</f>
        <v>0</v>
      </c>
      <c r="E378" s="79">
        <f>VLOOKUP(C378,Itinerario!$D$86:$W$116,19,FALSE)</f>
        <v>0</v>
      </c>
      <c r="F378" s="79" t="e">
        <f>VLOOKUP(C378,Organización_Modular!$F$72:$G$102,2,FALSE)</f>
        <v>#N/A</v>
      </c>
    </row>
    <row r="379" spans="1:6" hidden="1" x14ac:dyDescent="0.2">
      <c r="A379" s="380"/>
      <c r="B379" s="381"/>
      <c r="C379" s="68"/>
      <c r="D379" s="78">
        <f>VLOOKUP(C379,Itinerario!$D$86:$W$116,18,FALSE)</f>
        <v>0</v>
      </c>
      <c r="E379" s="79">
        <f>VLOOKUP(C379,Itinerario!$D$86:$W$116,19,FALSE)</f>
        <v>0</v>
      </c>
      <c r="F379" s="79" t="e">
        <f>VLOOKUP(C379,Organización_Modular!$F$72:$G$102,2,FALSE)</f>
        <v>#N/A</v>
      </c>
    </row>
    <row r="380" spans="1:6" hidden="1" x14ac:dyDescent="0.2">
      <c r="A380" s="380"/>
      <c r="B380" s="381"/>
      <c r="C380" s="68"/>
      <c r="D380" s="78">
        <f>VLOOKUP(C380,Itinerario!$D$86:$W$116,18,FALSE)</f>
        <v>0</v>
      </c>
      <c r="E380" s="79">
        <f>VLOOKUP(C380,Itinerario!$D$86:$W$116,19,FALSE)</f>
        <v>0</v>
      </c>
      <c r="F380" s="79" t="e">
        <f>VLOOKUP(C380,Organización_Modular!$F$72:$G$102,2,FALSE)</f>
        <v>#N/A</v>
      </c>
    </row>
    <row r="381" spans="1:6" hidden="1" x14ac:dyDescent="0.2">
      <c r="A381" s="380"/>
      <c r="B381" s="381"/>
      <c r="C381" s="68"/>
      <c r="D381" s="78">
        <f>VLOOKUP(C381,Itinerario!$D$86:$W$116,18,FALSE)</f>
        <v>0</v>
      </c>
      <c r="E381" s="79">
        <f>VLOOKUP(C381,Itinerario!$D$86:$W$116,19,FALSE)</f>
        <v>0</v>
      </c>
      <c r="F381" s="79" t="e">
        <f>VLOOKUP(C381,Organización_Modular!$F$72:$G$102,2,FALSE)</f>
        <v>#N/A</v>
      </c>
    </row>
    <row r="382" spans="1:6" hidden="1" x14ac:dyDescent="0.2">
      <c r="A382" s="380"/>
      <c r="B382" s="381"/>
      <c r="C382" s="68"/>
      <c r="D382" s="78">
        <f>VLOOKUP(C382,Itinerario!$D$86:$W$116,18,FALSE)</f>
        <v>0</v>
      </c>
      <c r="E382" s="79">
        <f>VLOOKUP(C382,Itinerario!$D$86:$W$116,19,FALSE)</f>
        <v>0</v>
      </c>
      <c r="F382" s="79" t="e">
        <f>VLOOKUP(C382,Organización_Modular!$F$72:$G$102,2,FALSE)</f>
        <v>#N/A</v>
      </c>
    </row>
    <row r="383" spans="1:6" hidden="1" x14ac:dyDescent="0.2">
      <c r="A383" s="380"/>
      <c r="B383" s="381"/>
      <c r="C383" s="68"/>
      <c r="D383" s="78">
        <f>VLOOKUP(C383,Itinerario!$D$86:$W$116,18,FALSE)</f>
        <v>0</v>
      </c>
      <c r="E383" s="79">
        <f>VLOOKUP(C383,Itinerario!$D$86:$W$116,19,FALSE)</f>
        <v>0</v>
      </c>
      <c r="F383" s="79" t="e">
        <f>VLOOKUP(C383,Organización_Modular!$F$72:$G$102,2,FALSE)</f>
        <v>#N/A</v>
      </c>
    </row>
    <row r="384" spans="1:6" hidden="1" x14ac:dyDescent="0.2">
      <c r="A384" s="380"/>
      <c r="B384" s="381"/>
      <c r="C384" s="68"/>
      <c r="D384" s="78">
        <f>VLOOKUP(C384,Itinerario!$D$86:$W$116,18,FALSE)</f>
        <v>0</v>
      </c>
      <c r="E384" s="79">
        <f>VLOOKUP(C384,Itinerario!$D$86:$W$116,19,FALSE)</f>
        <v>0</v>
      </c>
      <c r="F384" s="79" t="e">
        <f>VLOOKUP(C384,Organización_Modular!$F$72:$G$102,2,FALSE)</f>
        <v>#N/A</v>
      </c>
    </row>
    <row r="385" spans="1:6" hidden="1" x14ac:dyDescent="0.2">
      <c r="A385" s="380"/>
      <c r="B385" s="381"/>
      <c r="C385" s="68"/>
      <c r="D385" s="78">
        <f>VLOOKUP(C385,Itinerario!$D$86:$W$116,18,FALSE)</f>
        <v>0</v>
      </c>
      <c r="E385" s="79">
        <f>VLOOKUP(C385,Itinerario!$D$86:$W$116,19,FALSE)</f>
        <v>0</v>
      </c>
      <c r="F385" s="79" t="e">
        <f>VLOOKUP(C385,Organización_Modular!$F$72:$G$102,2,FALSE)</f>
        <v>#N/A</v>
      </c>
    </row>
    <row r="386" spans="1:6" hidden="1" x14ac:dyDescent="0.2">
      <c r="A386" s="380"/>
      <c r="B386" s="381"/>
      <c r="C386" s="68"/>
      <c r="D386" s="78">
        <f>VLOOKUP(C386,Itinerario!$D$86:$W$116,18,FALSE)</f>
        <v>0</v>
      </c>
      <c r="E386" s="79">
        <f>VLOOKUP(C386,Itinerario!$D$86:$W$116,19,FALSE)</f>
        <v>0</v>
      </c>
      <c r="F386" s="79" t="e">
        <f>VLOOKUP(C386,Organización_Modular!$F$72:$G$102,2,FALSE)</f>
        <v>#N/A</v>
      </c>
    </row>
    <row r="387" spans="1:6" hidden="1" x14ac:dyDescent="0.2">
      <c r="A387" s="380"/>
      <c r="B387" s="381"/>
      <c r="C387" s="68"/>
      <c r="D387" s="78">
        <f>VLOOKUP(C387,Itinerario!$D$86:$W$116,18,FALSE)</f>
        <v>0</v>
      </c>
      <c r="E387" s="79">
        <f>VLOOKUP(C387,Itinerario!$D$86:$W$116,19,FALSE)</f>
        <v>0</v>
      </c>
      <c r="F387" s="79" t="e">
        <f>VLOOKUP(C387,Organización_Modular!$F$72:$G$102,2,FALSE)</f>
        <v>#N/A</v>
      </c>
    </row>
    <row r="388" spans="1:6" hidden="1" x14ac:dyDescent="0.2">
      <c r="A388" s="380"/>
      <c r="B388" s="381"/>
      <c r="C388" s="68"/>
      <c r="D388" s="78">
        <f>VLOOKUP(C388,Itinerario!$D$86:$W$116,18,FALSE)</f>
        <v>0</v>
      </c>
      <c r="E388" s="79">
        <f>VLOOKUP(C388,Itinerario!$D$86:$W$116,19,FALSE)</f>
        <v>0</v>
      </c>
      <c r="F388" s="79" t="e">
        <f>VLOOKUP(C388,Organización_Modular!$F$72:$G$102,2,FALSE)</f>
        <v>#N/A</v>
      </c>
    </row>
    <row r="389" spans="1:6" hidden="1" x14ac:dyDescent="0.2">
      <c r="A389" s="380"/>
      <c r="B389" s="381"/>
      <c r="C389" s="69"/>
      <c r="D389" s="78">
        <f>VLOOKUP(C389,Itinerario!$D$86:$W$116,18,FALSE)</f>
        <v>0</v>
      </c>
      <c r="E389" s="79">
        <f>VLOOKUP(C389,Itinerario!$D$86:$W$116,19,FALSE)</f>
        <v>0</v>
      </c>
      <c r="F389" s="79" t="e">
        <f>VLOOKUP(C389,Organización_Modular!$F$72:$G$102,2,FALSE)</f>
        <v>#N/A</v>
      </c>
    </row>
    <row r="390" spans="1:6" hidden="1" x14ac:dyDescent="0.2">
      <c r="A390" s="380"/>
      <c r="B390" s="381"/>
      <c r="C390" s="69"/>
      <c r="D390" s="78">
        <f>VLOOKUP(C390,Itinerario!$D$86:$W$116,18,FALSE)</f>
        <v>0</v>
      </c>
      <c r="E390" s="79">
        <f>VLOOKUP(C390,Itinerario!$D$86:$W$116,19,FALSE)</f>
        <v>0</v>
      </c>
      <c r="F390" s="79" t="e">
        <f>VLOOKUP(C390,Organización_Modular!$F$72:$G$102,2,FALSE)</f>
        <v>#N/A</v>
      </c>
    </row>
    <row r="391" spans="1:6" hidden="1" x14ac:dyDescent="0.2">
      <c r="A391" s="380"/>
      <c r="B391" s="381"/>
      <c r="C391" s="69"/>
      <c r="D391" s="78">
        <f>VLOOKUP(C391,Itinerario!$D$86:$W$116,18,FALSE)</f>
        <v>0</v>
      </c>
      <c r="E391" s="79">
        <f>VLOOKUP(C391,Itinerario!$D$86:$W$116,19,FALSE)</f>
        <v>0</v>
      </c>
      <c r="F391" s="79" t="e">
        <f>VLOOKUP(C391,Organización_Modular!$F$72:$G$102,2,FALSE)</f>
        <v>#N/A</v>
      </c>
    </row>
    <row r="392" spans="1:6" hidden="1" x14ac:dyDescent="0.2">
      <c r="A392" s="380"/>
      <c r="B392" s="381"/>
      <c r="C392" s="69"/>
      <c r="D392" s="78">
        <f>VLOOKUP(C392,Itinerario!$D$86:$W$116,18,FALSE)</f>
        <v>0</v>
      </c>
      <c r="E392" s="79">
        <f>VLOOKUP(C392,Itinerario!$D$86:$W$116,19,FALSE)</f>
        <v>0</v>
      </c>
      <c r="F392" s="79" t="e">
        <f>VLOOKUP(C392,Organización_Modular!$F$72:$G$102,2,FALSE)</f>
        <v>#N/A</v>
      </c>
    </row>
    <row r="393" spans="1:6" hidden="1" x14ac:dyDescent="0.2">
      <c r="A393" s="380"/>
      <c r="B393" s="381"/>
      <c r="C393" s="69"/>
      <c r="D393" s="78">
        <f>VLOOKUP(C393,Itinerario!$D$86:$W$116,18,FALSE)</f>
        <v>0</v>
      </c>
      <c r="E393" s="79">
        <f>VLOOKUP(C393,Itinerario!$D$86:$W$116,19,FALSE)</f>
        <v>0</v>
      </c>
      <c r="F393" s="79" t="e">
        <f>VLOOKUP(C393,Organización_Modular!$F$72:$G$102,2,FALSE)</f>
        <v>#N/A</v>
      </c>
    </row>
    <row r="394" spans="1:6" hidden="1" x14ac:dyDescent="0.2">
      <c r="A394" s="380"/>
      <c r="B394" s="381"/>
      <c r="C394" s="69"/>
      <c r="D394" s="78">
        <f>VLOOKUP(C394,Itinerario!$D$86:$W$116,18,FALSE)</f>
        <v>0</v>
      </c>
      <c r="E394" s="79">
        <f>VLOOKUP(C394,Itinerario!$D$86:$W$116,19,FALSE)</f>
        <v>0</v>
      </c>
      <c r="F394" s="79" t="e">
        <f>VLOOKUP(C394,Organización_Modular!$F$72:$G$102,2,FALSE)</f>
        <v>#N/A</v>
      </c>
    </row>
    <row r="395" spans="1:6" hidden="1" x14ac:dyDescent="0.2">
      <c r="A395" s="380"/>
      <c r="B395" s="381"/>
      <c r="C395" s="69"/>
      <c r="D395" s="78">
        <f>VLOOKUP(C395,Itinerario!$D$86:$W$116,18,FALSE)</f>
        <v>0</v>
      </c>
      <c r="E395" s="79">
        <f>VLOOKUP(C395,Itinerario!$D$86:$W$116,19,FALSE)</f>
        <v>0</v>
      </c>
      <c r="F395" s="79" t="e">
        <f>VLOOKUP(C395,Organización_Modular!$F$72:$G$102,2,FALSE)</f>
        <v>#N/A</v>
      </c>
    </row>
    <row r="396" spans="1:6" hidden="1" x14ac:dyDescent="0.2">
      <c r="A396" s="380"/>
      <c r="B396" s="381"/>
      <c r="C396" s="69"/>
      <c r="D396" s="78">
        <f>VLOOKUP(C396,Itinerario!$D$86:$W$116,18,FALSE)</f>
        <v>0</v>
      </c>
      <c r="E396" s="79">
        <f>VLOOKUP(C396,Itinerario!$D$86:$W$116,19,FALSE)</f>
        <v>0</v>
      </c>
      <c r="F396" s="79" t="e">
        <f>VLOOKUP(C396,Organización_Modular!$F$72:$G$102,2,FALSE)</f>
        <v>#N/A</v>
      </c>
    </row>
    <row r="397" spans="1:6" hidden="1" x14ac:dyDescent="0.2">
      <c r="A397" s="380"/>
      <c r="B397" s="381"/>
      <c r="C397" s="69"/>
      <c r="D397" s="78">
        <f>VLOOKUP(C397,Itinerario!$D$86:$W$116,18,FALSE)</f>
        <v>0</v>
      </c>
      <c r="E397" s="79">
        <f>VLOOKUP(C397,Itinerario!$D$86:$W$116,19,FALSE)</f>
        <v>0</v>
      </c>
      <c r="F397" s="79" t="e">
        <f>VLOOKUP(C397,Organización_Modular!$F$72:$G$102,2,FALSE)</f>
        <v>#N/A</v>
      </c>
    </row>
    <row r="398" spans="1:6" hidden="1" x14ac:dyDescent="0.2">
      <c r="A398" s="380"/>
      <c r="B398" s="381"/>
      <c r="C398" s="69"/>
      <c r="D398" s="78">
        <f>VLOOKUP(C398,Itinerario!$D$86:$W$116,18,FALSE)</f>
        <v>0</v>
      </c>
      <c r="E398" s="79">
        <f>VLOOKUP(C398,Itinerario!$D$86:$W$116,19,FALSE)</f>
        <v>0</v>
      </c>
      <c r="F398" s="79" t="e">
        <f>VLOOKUP(C398,Organización_Modular!$F$72:$G$102,2,FALSE)</f>
        <v>#N/A</v>
      </c>
    </row>
    <row r="399" spans="1:6" hidden="1" x14ac:dyDescent="0.2">
      <c r="A399" s="380"/>
      <c r="B399" s="381"/>
      <c r="C399" s="69"/>
      <c r="D399" s="78">
        <f>VLOOKUP(C399,Itinerario!$D$86:$W$116,18,FALSE)</f>
        <v>0</v>
      </c>
      <c r="E399" s="79">
        <f>VLOOKUP(C399,Itinerario!$D$86:$W$116,19,FALSE)</f>
        <v>0</v>
      </c>
      <c r="F399" s="79" t="e">
        <f>VLOOKUP(C399,Organización_Modular!$F$72:$G$102,2,FALSE)</f>
        <v>#N/A</v>
      </c>
    </row>
    <row r="400" spans="1:6" hidden="1" x14ac:dyDescent="0.2">
      <c r="A400" s="380"/>
      <c r="B400" s="381"/>
      <c r="C400" s="69"/>
      <c r="D400" s="78">
        <f>VLOOKUP(C400,Itinerario!$D$86:$W$116,18,FALSE)</f>
        <v>0</v>
      </c>
      <c r="E400" s="79">
        <f>VLOOKUP(C400,Itinerario!$D$86:$W$116,19,FALSE)</f>
        <v>0</v>
      </c>
      <c r="F400" s="79" t="e">
        <f>VLOOKUP(C400,Organización_Modular!$F$72:$G$102,2,FALSE)</f>
        <v>#N/A</v>
      </c>
    </row>
    <row r="401" spans="1:6" hidden="1" x14ac:dyDescent="0.2">
      <c r="A401" s="380"/>
      <c r="B401" s="381"/>
      <c r="C401" s="69"/>
      <c r="D401" s="78">
        <f>VLOOKUP(C401,Itinerario!$D$86:$W$116,18,FALSE)</f>
        <v>0</v>
      </c>
      <c r="E401" s="79">
        <f>VLOOKUP(C401,Itinerario!$D$86:$W$116,19,FALSE)</f>
        <v>0</v>
      </c>
      <c r="F401" s="79" t="e">
        <f>VLOOKUP(C401,Organización_Modular!$F$72:$G$102,2,FALSE)</f>
        <v>#N/A</v>
      </c>
    </row>
    <row r="402" spans="1:6" hidden="1" x14ac:dyDescent="0.2">
      <c r="A402" s="380"/>
      <c r="B402" s="381"/>
      <c r="C402" s="69"/>
      <c r="D402" s="78">
        <f>VLOOKUP(C402,Itinerario!$D$86:$W$116,18,FALSE)</f>
        <v>0</v>
      </c>
      <c r="E402" s="79">
        <f>VLOOKUP(C402,Itinerario!$D$86:$W$116,19,FALSE)</f>
        <v>0</v>
      </c>
      <c r="F402" s="79" t="e">
        <f>VLOOKUP(C402,Organización_Modular!$F$72:$G$102,2,FALSE)</f>
        <v>#N/A</v>
      </c>
    </row>
    <row r="403" spans="1:6" hidden="1" x14ac:dyDescent="0.2">
      <c r="A403" s="380"/>
      <c r="B403" s="381"/>
      <c r="C403" s="69"/>
      <c r="D403" s="78">
        <f>VLOOKUP(C403,Itinerario!$D$86:$W$116,18,FALSE)</f>
        <v>0</v>
      </c>
      <c r="E403" s="79">
        <f>VLOOKUP(C403,Itinerario!$D$86:$W$116,19,FALSE)</f>
        <v>0</v>
      </c>
      <c r="F403" s="79" t="e">
        <f>VLOOKUP(C403,Organización_Modular!$F$72:$G$102,2,FALSE)</f>
        <v>#N/A</v>
      </c>
    </row>
    <row r="404" spans="1:6" ht="1.5" hidden="1" customHeight="1" x14ac:dyDescent="0.2">
      <c r="A404" s="380"/>
      <c r="B404" s="381"/>
      <c r="C404" s="69"/>
      <c r="D404" s="78">
        <f>VLOOKUP(C404,Itinerario!$D$86:$W$116,18,FALSE)</f>
        <v>0</v>
      </c>
      <c r="E404" s="79">
        <f>VLOOKUP(C404,Itinerario!$D$86:$W$116,19,FALSE)</f>
        <v>0</v>
      </c>
      <c r="F404" s="79" t="e">
        <f>VLOOKUP(C404,Organización_Modular!$F$72:$G$102,2,FALSE)</f>
        <v>#N/A</v>
      </c>
    </row>
    <row r="405" spans="1:6" hidden="1" x14ac:dyDescent="0.2">
      <c r="A405" s="380"/>
      <c r="B405" s="381"/>
      <c r="C405" s="69"/>
      <c r="D405" s="78">
        <f>VLOOKUP(C405,Itinerario!$D$86:$W$116,18,FALSE)</f>
        <v>0</v>
      </c>
      <c r="E405" s="79">
        <f>VLOOKUP(C405,Itinerario!$D$86:$W$116,19,FALSE)</f>
        <v>0</v>
      </c>
      <c r="F405" s="79" t="e">
        <f>VLOOKUP(C405,Organización_Modular!$F$72:$G$102,2,FALSE)</f>
        <v>#N/A</v>
      </c>
    </row>
    <row r="406" spans="1:6" hidden="1" x14ac:dyDescent="0.2">
      <c r="A406" s="380"/>
      <c r="B406" s="381"/>
      <c r="C406" s="69"/>
      <c r="D406" s="78">
        <f>VLOOKUP(C406,Itinerario!$D$86:$W$116,18,FALSE)</f>
        <v>0</v>
      </c>
      <c r="E406" s="79">
        <f>VLOOKUP(C406,Itinerario!$D$86:$W$116,19,FALSE)</f>
        <v>0</v>
      </c>
      <c r="F406" s="79" t="e">
        <f>VLOOKUP(C406,Organización_Modular!$F$72:$G$102,2,FALSE)</f>
        <v>#N/A</v>
      </c>
    </row>
    <row r="407" spans="1:6" hidden="1" x14ac:dyDescent="0.2">
      <c r="A407" s="380"/>
      <c r="B407" s="381"/>
      <c r="C407" s="69"/>
      <c r="D407" s="78">
        <f>VLOOKUP(C407,Itinerario!$D$86:$W$116,18,FALSE)</f>
        <v>0</v>
      </c>
      <c r="E407" s="79">
        <f>VLOOKUP(C407,Itinerario!$D$86:$W$116,19,FALSE)</f>
        <v>0</v>
      </c>
      <c r="F407" s="79" t="e">
        <f>VLOOKUP(C407,Organización_Modular!$F$72:$G$102,2,FALSE)</f>
        <v>#N/A</v>
      </c>
    </row>
    <row r="408" spans="1:6" hidden="1" x14ac:dyDescent="0.2">
      <c r="A408" s="380"/>
      <c r="B408" s="381"/>
      <c r="C408" s="69"/>
      <c r="D408" s="78">
        <f>VLOOKUP(C408,Itinerario!$D$86:$W$116,18,FALSE)</f>
        <v>0</v>
      </c>
      <c r="E408" s="79">
        <f>VLOOKUP(C408,Itinerario!$D$86:$W$116,19,FALSE)</f>
        <v>0</v>
      </c>
      <c r="F408" s="79" t="e">
        <f>VLOOKUP(C408,Organización_Modular!$F$72:$G$102,2,FALSE)</f>
        <v>#N/A</v>
      </c>
    </row>
    <row r="409" spans="1:6" hidden="1" x14ac:dyDescent="0.2">
      <c r="A409" s="380"/>
      <c r="B409" s="381"/>
      <c r="C409" s="69"/>
      <c r="D409" s="78">
        <f>VLOOKUP(C409,Itinerario!$D$86:$W$116,18,FALSE)</f>
        <v>0</v>
      </c>
      <c r="E409" s="79">
        <f>VLOOKUP(C409,Itinerario!$D$86:$W$116,19,FALSE)</f>
        <v>0</v>
      </c>
      <c r="F409" s="79" t="e">
        <f>VLOOKUP(C409,Organización_Modular!$F$72:$G$102,2,FALSE)</f>
        <v>#N/A</v>
      </c>
    </row>
    <row r="410" spans="1:6" hidden="1" x14ac:dyDescent="0.2">
      <c r="A410" s="380"/>
      <c r="B410" s="381"/>
      <c r="C410" s="69"/>
      <c r="D410" s="78">
        <f>VLOOKUP(C410,Itinerario!$D$86:$W$116,18,FALSE)</f>
        <v>0</v>
      </c>
      <c r="E410" s="79">
        <f>VLOOKUP(C410,Itinerario!$D$86:$W$116,19,FALSE)</f>
        <v>0</v>
      </c>
      <c r="F410" s="79" t="e">
        <f>VLOOKUP(C410,Organización_Modular!$F$72:$G$102,2,FALSE)</f>
        <v>#N/A</v>
      </c>
    </row>
    <row r="411" spans="1:6" hidden="1" x14ac:dyDescent="0.2">
      <c r="A411" s="380"/>
      <c r="B411" s="381"/>
      <c r="C411" s="69"/>
      <c r="D411" s="78">
        <f>VLOOKUP(C411,Itinerario!$D$86:$W$116,18,FALSE)</f>
        <v>0</v>
      </c>
      <c r="E411" s="79">
        <f>VLOOKUP(C411,Itinerario!$D$86:$W$116,19,FALSE)</f>
        <v>0</v>
      </c>
      <c r="F411" s="79" t="e">
        <f>VLOOKUP(C411,Organización_Modular!$F$72:$G$102,2,FALSE)</f>
        <v>#N/A</v>
      </c>
    </row>
    <row r="412" spans="1:6" hidden="1" x14ac:dyDescent="0.2">
      <c r="A412" s="380"/>
      <c r="B412" s="381"/>
      <c r="C412" s="69"/>
      <c r="D412" s="78">
        <f>VLOOKUP(C412,Itinerario!$D$86:$W$116,18,FALSE)</f>
        <v>0</v>
      </c>
      <c r="E412" s="79">
        <f>VLOOKUP(C412,Itinerario!$D$86:$W$116,19,FALSE)</f>
        <v>0</v>
      </c>
      <c r="F412" s="79" t="e">
        <f>VLOOKUP(C412,Organización_Modular!$F$72:$G$102,2,FALSE)</f>
        <v>#N/A</v>
      </c>
    </row>
    <row r="413" spans="1:6" hidden="1" x14ac:dyDescent="0.2">
      <c r="A413" s="380"/>
      <c r="B413" s="381"/>
      <c r="C413" s="69"/>
      <c r="D413" s="78">
        <f>VLOOKUP(C413,Itinerario!$D$86:$W$116,18,FALSE)</f>
        <v>0</v>
      </c>
      <c r="E413" s="79">
        <f>VLOOKUP(C413,Itinerario!$D$86:$W$116,19,FALSE)</f>
        <v>0</v>
      </c>
      <c r="F413" s="79" t="e">
        <f>VLOOKUP(C413,Organización_Modular!$F$72:$G$102,2,FALSE)</f>
        <v>#N/A</v>
      </c>
    </row>
    <row r="414" spans="1:6" hidden="1" x14ac:dyDescent="0.2">
      <c r="A414" s="380"/>
      <c r="B414" s="381"/>
      <c r="C414" s="69"/>
      <c r="D414" s="78">
        <f>VLOOKUP(C414,Itinerario!$D$86:$W$116,18,FALSE)</f>
        <v>0</v>
      </c>
      <c r="E414" s="79">
        <f>VLOOKUP(C414,Itinerario!$D$86:$W$116,19,FALSE)</f>
        <v>0</v>
      </c>
      <c r="F414" s="79" t="e">
        <f>VLOOKUP(C414,Organización_Modular!$F$72:$G$102,2,FALSE)</f>
        <v>#N/A</v>
      </c>
    </row>
    <row r="415" spans="1:6" hidden="1" x14ac:dyDescent="0.2">
      <c r="A415" s="380"/>
      <c r="B415" s="381"/>
      <c r="C415" s="69"/>
      <c r="D415" s="78">
        <f>VLOOKUP(C415,Itinerario!$D$86:$W$116,18,FALSE)</f>
        <v>0</v>
      </c>
      <c r="E415" s="79">
        <f>VLOOKUP(C415,Itinerario!$D$86:$W$116,19,FALSE)</f>
        <v>0</v>
      </c>
      <c r="F415" s="79" t="e">
        <f>VLOOKUP(C415,Organización_Modular!$F$72:$G$102,2,FALSE)</f>
        <v>#N/A</v>
      </c>
    </row>
    <row r="416" spans="1:6" hidden="1" x14ac:dyDescent="0.2">
      <c r="A416" s="380"/>
      <c r="B416" s="381"/>
      <c r="C416" s="69"/>
      <c r="D416" s="78">
        <f>VLOOKUP(C416,Itinerario!$D$86:$W$116,18,FALSE)</f>
        <v>0</v>
      </c>
      <c r="E416" s="79">
        <f>VLOOKUP(C416,Itinerario!$D$86:$W$116,19,FALSE)</f>
        <v>0</v>
      </c>
      <c r="F416" s="79" t="e">
        <f>VLOOKUP(C416,Organización_Modular!$F$72:$G$102,2,FALSE)</f>
        <v>#N/A</v>
      </c>
    </row>
    <row r="417" spans="1:6" hidden="1" x14ac:dyDescent="0.2">
      <c r="A417" s="380"/>
      <c r="B417" s="381"/>
      <c r="C417" s="69"/>
      <c r="D417" s="78">
        <f>VLOOKUP(C417,Itinerario!$D$86:$W$116,18,FALSE)</f>
        <v>0</v>
      </c>
      <c r="E417" s="79">
        <f>VLOOKUP(C417,Itinerario!$D$86:$W$116,19,FALSE)</f>
        <v>0</v>
      </c>
      <c r="F417" s="79" t="e">
        <f>VLOOKUP(C417,Organización_Modular!$F$72:$G$102,2,FALSE)</f>
        <v>#N/A</v>
      </c>
    </row>
    <row r="418" spans="1:6" hidden="1" x14ac:dyDescent="0.2">
      <c r="A418" s="380"/>
      <c r="B418" s="381"/>
      <c r="C418" s="69"/>
      <c r="D418" s="78">
        <f>VLOOKUP(C418,Itinerario!$D$86:$W$116,18,FALSE)</f>
        <v>0</v>
      </c>
      <c r="E418" s="79">
        <f>VLOOKUP(C418,Itinerario!$D$86:$W$116,19,FALSE)</f>
        <v>0</v>
      </c>
      <c r="F418" s="79" t="e">
        <f>VLOOKUP(C418,Organización_Modular!$F$72:$G$102,2,FALSE)</f>
        <v>#N/A</v>
      </c>
    </row>
    <row r="419" spans="1:6" hidden="1" x14ac:dyDescent="0.2">
      <c r="A419" s="380"/>
      <c r="B419" s="381"/>
      <c r="C419" s="69"/>
      <c r="D419" s="78">
        <f>VLOOKUP(C419,Itinerario!$D$86:$W$116,18,FALSE)</f>
        <v>0</v>
      </c>
      <c r="E419" s="79">
        <f>VLOOKUP(C419,Itinerario!$D$86:$W$116,19,FALSE)</f>
        <v>0</v>
      </c>
      <c r="F419" s="79" t="e">
        <f>VLOOKUP(C419,Organización_Modular!$F$72:$G$102,2,FALSE)</f>
        <v>#N/A</v>
      </c>
    </row>
    <row r="420" spans="1:6" hidden="1" x14ac:dyDescent="0.2">
      <c r="A420" s="380"/>
      <c r="B420" s="381"/>
      <c r="C420" s="69"/>
      <c r="D420" s="78">
        <f>VLOOKUP(C420,Itinerario!$D$86:$W$116,18,FALSE)</f>
        <v>0</v>
      </c>
      <c r="E420" s="79">
        <f>VLOOKUP(C420,Itinerario!$D$86:$W$116,19,FALSE)</f>
        <v>0</v>
      </c>
      <c r="F420" s="79" t="e">
        <f>VLOOKUP(C420,Organización_Modular!$F$72:$G$102,2,FALSE)</f>
        <v>#N/A</v>
      </c>
    </row>
    <row r="421" spans="1:6" hidden="1" x14ac:dyDescent="0.2">
      <c r="A421" s="380"/>
      <c r="B421" s="381"/>
      <c r="C421" s="69"/>
      <c r="D421" s="78">
        <f>VLOOKUP(C421,Itinerario!$D$86:$W$116,18,FALSE)</f>
        <v>0</v>
      </c>
      <c r="E421" s="79">
        <f>VLOOKUP(C421,Itinerario!$D$86:$W$116,19,FALSE)</f>
        <v>0</v>
      </c>
      <c r="F421" s="79" t="e">
        <f>VLOOKUP(C421,Organización_Modular!$F$72:$G$102,2,FALSE)</f>
        <v>#N/A</v>
      </c>
    </row>
    <row r="422" spans="1:6" hidden="1" x14ac:dyDescent="0.2">
      <c r="A422" s="380"/>
      <c r="B422" s="381"/>
      <c r="C422" s="69"/>
      <c r="D422" s="78">
        <f>VLOOKUP(C422,Itinerario!$D$86:$W$116,18,FALSE)</f>
        <v>0</v>
      </c>
      <c r="E422" s="79">
        <f>VLOOKUP(C422,Itinerario!$D$86:$W$116,19,FALSE)</f>
        <v>0</v>
      </c>
      <c r="F422" s="79" t="e">
        <f>VLOOKUP(C422,Organización_Modular!$F$72:$G$102,2,FALSE)</f>
        <v>#N/A</v>
      </c>
    </row>
    <row r="423" spans="1:6" hidden="1" x14ac:dyDescent="0.2">
      <c r="A423" s="380"/>
      <c r="B423" s="381"/>
      <c r="C423" s="69"/>
      <c r="D423" s="78">
        <f>VLOOKUP(C423,Itinerario!$D$86:$W$116,18,FALSE)</f>
        <v>0</v>
      </c>
      <c r="E423" s="79">
        <f>VLOOKUP(C423,Itinerario!$D$86:$W$116,19,FALSE)</f>
        <v>0</v>
      </c>
      <c r="F423" s="79" t="e">
        <f>VLOOKUP(C423,Organización_Modular!$F$72:$G$102,2,FALSE)</f>
        <v>#N/A</v>
      </c>
    </row>
    <row r="424" spans="1:6" hidden="1" x14ac:dyDescent="0.2">
      <c r="A424" s="380"/>
      <c r="B424" s="381"/>
      <c r="C424" s="69"/>
      <c r="D424" s="78">
        <f>VLOOKUP(C424,Itinerario!$D$86:$W$116,18,FALSE)</f>
        <v>0</v>
      </c>
      <c r="E424" s="79">
        <f>VLOOKUP(C424,Itinerario!$D$86:$W$116,19,FALSE)</f>
        <v>0</v>
      </c>
      <c r="F424" s="79" t="e">
        <f>VLOOKUP(C424,Organización_Modular!$F$72:$G$102,2,FALSE)</f>
        <v>#N/A</v>
      </c>
    </row>
    <row r="425" spans="1:6" hidden="1" x14ac:dyDescent="0.2">
      <c r="A425" s="380"/>
      <c r="B425" s="381"/>
      <c r="C425" s="69"/>
      <c r="D425" s="78">
        <f>VLOOKUP(C425,Itinerario!$D$86:$W$116,18,FALSE)</f>
        <v>0</v>
      </c>
      <c r="E425" s="79">
        <f>VLOOKUP(C425,Itinerario!$D$86:$W$116,19,FALSE)</f>
        <v>0</v>
      </c>
      <c r="F425" s="79" t="e">
        <f>VLOOKUP(C425,Organización_Modular!$F$72:$G$102,2,FALSE)</f>
        <v>#N/A</v>
      </c>
    </row>
    <row r="426" spans="1:6" hidden="1" x14ac:dyDescent="0.2">
      <c r="A426" s="380"/>
      <c r="B426" s="381"/>
      <c r="C426" s="69"/>
      <c r="D426" s="78">
        <f>VLOOKUP(C426,Itinerario!$D$86:$W$116,18,FALSE)</f>
        <v>0</v>
      </c>
      <c r="E426" s="79">
        <f>VLOOKUP(C426,Itinerario!$D$86:$W$116,19,FALSE)</f>
        <v>0</v>
      </c>
      <c r="F426" s="79" t="e">
        <f>VLOOKUP(C426,Organización_Modular!$F$72:$G$102,2,FALSE)</f>
        <v>#N/A</v>
      </c>
    </row>
    <row r="427" spans="1:6" hidden="1" x14ac:dyDescent="0.2">
      <c r="A427" s="380"/>
      <c r="B427" s="381"/>
      <c r="C427" s="69"/>
      <c r="D427" s="78">
        <f>VLOOKUP(C427,Itinerario!$D$86:$W$116,18,FALSE)</f>
        <v>0</v>
      </c>
      <c r="E427" s="79">
        <f>VLOOKUP(C427,Itinerario!$D$86:$W$116,19,FALSE)</f>
        <v>0</v>
      </c>
      <c r="F427" s="79" t="e">
        <f>VLOOKUP(C427,Organización_Modular!$F$72:$G$102,2,FALSE)</f>
        <v>#N/A</v>
      </c>
    </row>
    <row r="428" spans="1:6" hidden="1" x14ac:dyDescent="0.2">
      <c r="A428" s="380"/>
      <c r="B428" s="381"/>
      <c r="C428" s="69"/>
      <c r="D428" s="78">
        <f>VLOOKUP(C428,Itinerario!$D$86:$W$116,18,FALSE)</f>
        <v>0</v>
      </c>
      <c r="E428" s="79">
        <f>VLOOKUP(C428,Itinerario!$D$86:$W$116,19,FALSE)</f>
        <v>0</v>
      </c>
      <c r="F428" s="79" t="e">
        <f>VLOOKUP(C428,Organización_Modular!$F$72:$G$102,2,FALSE)</f>
        <v>#N/A</v>
      </c>
    </row>
    <row r="429" spans="1:6" hidden="1" x14ac:dyDescent="0.2">
      <c r="A429" s="380"/>
      <c r="B429" s="381"/>
      <c r="C429" s="69"/>
      <c r="D429" s="78">
        <f>VLOOKUP(C429,Itinerario!$D$86:$W$116,18,FALSE)</f>
        <v>0</v>
      </c>
      <c r="E429" s="79">
        <f>VLOOKUP(C429,Itinerario!$D$86:$W$116,19,FALSE)</f>
        <v>0</v>
      </c>
      <c r="F429" s="79" t="e">
        <f>VLOOKUP(C429,Organización_Modular!$F$72:$G$102,2,FALSE)</f>
        <v>#N/A</v>
      </c>
    </row>
    <row r="430" spans="1:6" hidden="1" x14ac:dyDescent="0.2">
      <c r="A430" s="380"/>
      <c r="B430" s="381"/>
      <c r="C430" s="69"/>
      <c r="D430" s="78">
        <f>VLOOKUP(C430,Itinerario!$D$86:$W$116,18,FALSE)</f>
        <v>0</v>
      </c>
      <c r="E430" s="79">
        <f>VLOOKUP(C430,Itinerario!$D$86:$W$116,19,FALSE)</f>
        <v>0</v>
      </c>
      <c r="F430" s="79" t="e">
        <f>VLOOKUP(C430,Organización_Modular!$F$72:$G$102,2,FALSE)</f>
        <v>#N/A</v>
      </c>
    </row>
    <row r="431" spans="1:6" hidden="1" x14ac:dyDescent="0.2">
      <c r="A431" s="380"/>
      <c r="B431" s="381"/>
      <c r="C431" s="69"/>
      <c r="D431" s="78">
        <f>VLOOKUP(C431,Itinerario!$D$86:$W$116,18,FALSE)</f>
        <v>0</v>
      </c>
      <c r="E431" s="79">
        <f>VLOOKUP(C431,Itinerario!$D$86:$W$116,19,FALSE)</f>
        <v>0</v>
      </c>
      <c r="F431" s="79" t="e">
        <f>VLOOKUP(C431,Organización_Modular!$F$72:$G$102,2,FALSE)</f>
        <v>#N/A</v>
      </c>
    </row>
    <row r="432" spans="1:6" hidden="1" x14ac:dyDescent="0.2">
      <c r="A432" s="380"/>
      <c r="B432" s="381"/>
      <c r="C432" s="69"/>
      <c r="D432" s="78">
        <f>VLOOKUP(C432,Itinerario!$D$86:$W$116,18,FALSE)</f>
        <v>0</v>
      </c>
      <c r="E432" s="79">
        <f>VLOOKUP(C432,Itinerario!$D$86:$W$116,19,FALSE)</f>
        <v>0</v>
      </c>
      <c r="F432" s="79" t="e">
        <f>VLOOKUP(C432,Organización_Modular!$F$72:$G$102,2,FALSE)</f>
        <v>#N/A</v>
      </c>
    </row>
    <row r="433" spans="1:6" hidden="1" x14ac:dyDescent="0.2">
      <c r="A433" s="380"/>
      <c r="B433" s="381"/>
      <c r="C433" s="68"/>
      <c r="D433" s="78">
        <f>VLOOKUP(C433,Itinerario!$D$86:$W$116,18,FALSE)</f>
        <v>0</v>
      </c>
      <c r="E433" s="79">
        <f>VLOOKUP(C433,Itinerario!$D$86:$W$116,19,FALSE)</f>
        <v>0</v>
      </c>
      <c r="F433" s="79" t="e">
        <f>VLOOKUP(C433,Organización_Modular!$F$72:$G$102,2,FALSE)</f>
        <v>#N/A</v>
      </c>
    </row>
    <row r="434" spans="1:6" hidden="1" x14ac:dyDescent="0.2">
      <c r="A434" s="380"/>
      <c r="B434" s="381"/>
      <c r="C434" s="69"/>
      <c r="D434" s="78">
        <f>VLOOKUP(C434,Itinerario!$D$86:$W$116,18,FALSE)</f>
        <v>0</v>
      </c>
      <c r="E434" s="79">
        <f>VLOOKUP(C434,Itinerario!$D$86:$W$116,19,FALSE)</f>
        <v>0</v>
      </c>
      <c r="F434" s="79" t="e">
        <f>VLOOKUP(C434,Organización_Modular!$F$72:$G$102,2,FALSE)</f>
        <v>#N/A</v>
      </c>
    </row>
    <row r="435" spans="1:6" hidden="1" x14ac:dyDescent="0.2">
      <c r="A435" s="380"/>
      <c r="B435" s="381"/>
      <c r="C435" s="69"/>
      <c r="D435" s="78">
        <f>VLOOKUP(C435,Itinerario!$D$86:$W$116,18,FALSE)</f>
        <v>0</v>
      </c>
      <c r="E435" s="79">
        <f>VLOOKUP(C435,Itinerario!$D$86:$W$116,19,FALSE)</f>
        <v>0</v>
      </c>
      <c r="F435" s="79" t="e">
        <f>VLOOKUP(C435,Organización_Modular!$F$72:$G$102,2,FALSE)</f>
        <v>#N/A</v>
      </c>
    </row>
    <row r="436" spans="1:6" hidden="1" x14ac:dyDescent="0.2">
      <c r="A436" s="380"/>
      <c r="B436" s="381"/>
      <c r="C436" s="69"/>
      <c r="D436" s="78">
        <f>VLOOKUP(C436,Itinerario!$D$86:$W$116,18,FALSE)</f>
        <v>0</v>
      </c>
      <c r="E436" s="79">
        <f>VLOOKUP(C436,Itinerario!$D$86:$W$116,19,FALSE)</f>
        <v>0</v>
      </c>
      <c r="F436" s="79" t="e">
        <f>VLOOKUP(C436,Organización_Modular!$F$72:$G$102,2,FALSE)</f>
        <v>#N/A</v>
      </c>
    </row>
    <row r="437" spans="1:6" hidden="1" x14ac:dyDescent="0.2">
      <c r="A437" s="380"/>
      <c r="B437" s="381"/>
      <c r="C437" s="69"/>
      <c r="D437" s="78">
        <f>VLOOKUP(C437,Itinerario!$D$86:$W$116,18,FALSE)</f>
        <v>0</v>
      </c>
      <c r="E437" s="79">
        <f>VLOOKUP(C437,Itinerario!$D$86:$W$116,19,FALSE)</f>
        <v>0</v>
      </c>
      <c r="F437" s="79" t="e">
        <f>VLOOKUP(C437,Organización_Modular!$F$72:$G$102,2,FALSE)</f>
        <v>#N/A</v>
      </c>
    </row>
    <row r="438" spans="1:6" hidden="1" x14ac:dyDescent="0.2">
      <c r="A438" s="380"/>
      <c r="B438" s="381"/>
      <c r="C438" s="69"/>
      <c r="D438" s="78">
        <f>VLOOKUP(C438,Itinerario!$D$86:$W$116,18,FALSE)</f>
        <v>0</v>
      </c>
      <c r="E438" s="79">
        <f>VLOOKUP(C438,Itinerario!$D$86:$W$116,19,FALSE)</f>
        <v>0</v>
      </c>
      <c r="F438" s="79" t="e">
        <f>VLOOKUP(C438,Organización_Modular!$F$72:$G$102,2,FALSE)</f>
        <v>#N/A</v>
      </c>
    </row>
    <row r="439" spans="1:6" hidden="1" x14ac:dyDescent="0.2">
      <c r="A439" s="380"/>
      <c r="B439" s="381"/>
      <c r="C439" s="69"/>
      <c r="D439" s="78">
        <f>VLOOKUP(C439,Itinerario!$D$86:$W$116,18,FALSE)</f>
        <v>0</v>
      </c>
      <c r="E439" s="79">
        <f>VLOOKUP(C439,Itinerario!$D$86:$W$116,19,FALSE)</f>
        <v>0</v>
      </c>
      <c r="F439" s="79" t="e">
        <f>VLOOKUP(C439,Organización_Modular!$F$72:$G$102,2,FALSE)</f>
        <v>#N/A</v>
      </c>
    </row>
    <row r="440" spans="1:6" hidden="1" x14ac:dyDescent="0.2">
      <c r="A440" s="380"/>
      <c r="B440" s="381"/>
      <c r="C440" s="69"/>
      <c r="D440" s="78">
        <f>VLOOKUP(C440,Itinerario!$D$86:$W$116,18,FALSE)</f>
        <v>0</v>
      </c>
      <c r="E440" s="79">
        <f>VLOOKUP(C440,Itinerario!$D$86:$W$116,19,FALSE)</f>
        <v>0</v>
      </c>
      <c r="F440" s="79" t="e">
        <f>VLOOKUP(C440,Organización_Modular!$F$72:$G$102,2,FALSE)</f>
        <v>#N/A</v>
      </c>
    </row>
    <row r="441" spans="1:6" hidden="1" x14ac:dyDescent="0.2">
      <c r="A441" s="380"/>
      <c r="B441" s="381"/>
      <c r="C441" s="69"/>
      <c r="D441" s="78">
        <f>VLOOKUP(C441,Itinerario!$D$86:$W$116,18,FALSE)</f>
        <v>0</v>
      </c>
      <c r="E441" s="79">
        <f>VLOOKUP(C441,Itinerario!$D$86:$W$116,19,FALSE)</f>
        <v>0</v>
      </c>
      <c r="F441" s="79" t="e">
        <f>VLOOKUP(C441,Organización_Modular!$F$72:$G$102,2,FALSE)</f>
        <v>#N/A</v>
      </c>
    </row>
    <row r="442" spans="1:6" hidden="1" x14ac:dyDescent="0.2">
      <c r="A442" s="380"/>
      <c r="B442" s="381"/>
      <c r="C442" s="69"/>
      <c r="D442" s="78">
        <f>VLOOKUP(C442,Itinerario!$D$86:$W$116,18,FALSE)</f>
        <v>0</v>
      </c>
      <c r="E442" s="79">
        <f>VLOOKUP(C442,Itinerario!$D$86:$W$116,19,FALSE)</f>
        <v>0</v>
      </c>
      <c r="F442" s="79" t="e">
        <f>VLOOKUP(C442,Organización_Modular!$F$72:$G$102,2,FALSE)</f>
        <v>#N/A</v>
      </c>
    </row>
    <row r="443" spans="1:6" hidden="1" x14ac:dyDescent="0.2">
      <c r="A443" s="380"/>
      <c r="B443" s="381"/>
      <c r="C443" s="69"/>
      <c r="D443" s="78">
        <f>VLOOKUP(C443,Itinerario!$D$86:$W$116,18,FALSE)</f>
        <v>0</v>
      </c>
      <c r="E443" s="79">
        <f>VLOOKUP(C443,Itinerario!$D$86:$W$116,19,FALSE)</f>
        <v>0</v>
      </c>
      <c r="F443" s="79" t="e">
        <f>VLOOKUP(C443,Organización_Modular!$F$72:$G$102,2,FALSE)</f>
        <v>#N/A</v>
      </c>
    </row>
    <row r="444" spans="1:6" hidden="1" x14ac:dyDescent="0.2">
      <c r="A444" s="380"/>
      <c r="B444" s="381"/>
      <c r="C444" s="69"/>
      <c r="D444" s="78">
        <f>VLOOKUP(C444,Itinerario!$D$86:$W$116,18,FALSE)</f>
        <v>0</v>
      </c>
      <c r="E444" s="79">
        <f>VLOOKUP(C444,Itinerario!$D$86:$W$116,19,FALSE)</f>
        <v>0</v>
      </c>
      <c r="F444" s="79" t="e">
        <f>VLOOKUP(C444,Organización_Modular!$F$72:$G$102,2,FALSE)</f>
        <v>#N/A</v>
      </c>
    </row>
    <row r="445" spans="1:6" hidden="1" x14ac:dyDescent="0.2">
      <c r="A445" s="380"/>
      <c r="B445" s="381"/>
      <c r="C445" s="69"/>
      <c r="D445" s="78">
        <f>VLOOKUP(C445,Itinerario!$D$86:$W$116,18,FALSE)</f>
        <v>0</v>
      </c>
      <c r="E445" s="79">
        <f>VLOOKUP(C445,Itinerario!$D$86:$W$116,19,FALSE)</f>
        <v>0</v>
      </c>
      <c r="F445" s="79" t="e">
        <f>VLOOKUP(C445,Organización_Modular!$F$72:$G$102,2,FALSE)</f>
        <v>#N/A</v>
      </c>
    </row>
    <row r="446" spans="1:6" hidden="1" x14ac:dyDescent="0.2">
      <c r="A446" s="380"/>
      <c r="B446" s="381"/>
      <c r="C446" s="69"/>
      <c r="D446" s="78">
        <f>VLOOKUP(C446,Itinerario!$D$86:$W$116,18,FALSE)</f>
        <v>0</v>
      </c>
      <c r="E446" s="79">
        <f>VLOOKUP(C446,Itinerario!$D$86:$W$116,19,FALSE)</f>
        <v>0</v>
      </c>
      <c r="F446" s="79" t="e">
        <f>VLOOKUP(C446,Organización_Modular!$F$72:$G$102,2,FALSE)</f>
        <v>#N/A</v>
      </c>
    </row>
    <row r="447" spans="1:6" hidden="1" x14ac:dyDescent="0.2">
      <c r="A447" s="380"/>
      <c r="B447" s="381"/>
      <c r="C447" s="69"/>
      <c r="D447" s="78">
        <f>VLOOKUP(C447,Itinerario!$D$86:$W$116,18,FALSE)</f>
        <v>0</v>
      </c>
      <c r="E447" s="79">
        <f>VLOOKUP(C447,Itinerario!$D$86:$W$116,19,FALSE)</f>
        <v>0</v>
      </c>
      <c r="F447" s="79" t="e">
        <f>VLOOKUP(C447,Organización_Modular!$F$72:$G$102,2,FALSE)</f>
        <v>#N/A</v>
      </c>
    </row>
    <row r="448" spans="1:6" hidden="1" x14ac:dyDescent="0.2">
      <c r="A448" s="380"/>
      <c r="B448" s="381"/>
      <c r="C448" s="68"/>
      <c r="D448" s="78">
        <f>VLOOKUP(C448,Itinerario!$D$86:$W$116,18,FALSE)</f>
        <v>0</v>
      </c>
      <c r="E448" s="79">
        <f>VLOOKUP(C448,Itinerario!$D$86:$W$116,19,FALSE)</f>
        <v>0</v>
      </c>
      <c r="F448" s="79" t="e">
        <f>VLOOKUP(C448,Organización_Modular!$F$72:$G$102,2,FALSE)</f>
        <v>#N/A</v>
      </c>
    </row>
    <row r="449" spans="1:6" hidden="1" x14ac:dyDescent="0.2">
      <c r="A449" s="380"/>
      <c r="B449" s="381"/>
      <c r="C449" s="69"/>
      <c r="D449" s="78">
        <f>VLOOKUP(C449,Itinerario!$D$86:$W$116,18,FALSE)</f>
        <v>0</v>
      </c>
      <c r="E449" s="79">
        <f>VLOOKUP(C449,Itinerario!$D$86:$W$116,19,FALSE)</f>
        <v>0</v>
      </c>
      <c r="F449" s="79" t="e">
        <f>VLOOKUP(C449,Organización_Modular!$F$72:$G$102,2,FALSE)</f>
        <v>#N/A</v>
      </c>
    </row>
    <row r="450" spans="1:6" hidden="1" x14ac:dyDescent="0.2">
      <c r="A450" s="380"/>
      <c r="B450" s="381"/>
      <c r="C450" s="69"/>
      <c r="D450" s="78">
        <f>VLOOKUP(C450,Itinerario!$D$86:$W$116,18,FALSE)</f>
        <v>0</v>
      </c>
      <c r="E450" s="79">
        <f>VLOOKUP(C450,Itinerario!$D$86:$W$116,19,FALSE)</f>
        <v>0</v>
      </c>
      <c r="F450" s="79" t="e">
        <f>VLOOKUP(C450,Organización_Modular!$F$72:$G$102,2,FALSE)</f>
        <v>#N/A</v>
      </c>
    </row>
    <row r="451" spans="1:6" hidden="1" x14ac:dyDescent="0.2">
      <c r="A451" s="380"/>
      <c r="B451" s="381"/>
      <c r="C451" s="69"/>
      <c r="D451" s="78">
        <f>VLOOKUP(C451,Itinerario!$D$86:$W$116,18,FALSE)</f>
        <v>0</v>
      </c>
      <c r="E451" s="79">
        <f>VLOOKUP(C451,Itinerario!$D$86:$W$116,19,FALSE)</f>
        <v>0</v>
      </c>
      <c r="F451" s="79" t="e">
        <f>VLOOKUP(C451,Organización_Modular!$F$72:$G$102,2,FALSE)</f>
        <v>#N/A</v>
      </c>
    </row>
    <row r="452" spans="1:6" hidden="1" x14ac:dyDescent="0.2">
      <c r="A452" s="380"/>
      <c r="B452" s="381"/>
      <c r="C452" s="69"/>
      <c r="D452" s="78">
        <f>VLOOKUP(C452,Itinerario!$D$86:$W$116,18,FALSE)</f>
        <v>0</v>
      </c>
      <c r="E452" s="79">
        <f>VLOOKUP(C452,Itinerario!$D$86:$W$116,19,FALSE)</f>
        <v>0</v>
      </c>
      <c r="F452" s="79" t="e">
        <f>VLOOKUP(C452,Organización_Modular!$F$72:$G$102,2,FALSE)</f>
        <v>#N/A</v>
      </c>
    </row>
    <row r="453" spans="1:6" hidden="1" x14ac:dyDescent="0.2">
      <c r="A453" s="380"/>
      <c r="B453" s="381"/>
      <c r="C453" s="69"/>
      <c r="D453" s="78">
        <f>VLOOKUP(C453,Itinerario!$D$86:$W$116,18,FALSE)</f>
        <v>0</v>
      </c>
      <c r="E453" s="79">
        <f>VLOOKUP(C453,Itinerario!$D$86:$W$116,19,FALSE)</f>
        <v>0</v>
      </c>
      <c r="F453" s="79" t="e">
        <f>VLOOKUP(C453,Organización_Modular!$F$72:$G$102,2,FALSE)</f>
        <v>#N/A</v>
      </c>
    </row>
    <row r="454" spans="1:6" hidden="1" x14ac:dyDescent="0.2">
      <c r="A454" s="380"/>
      <c r="B454" s="381"/>
      <c r="C454" s="69"/>
      <c r="D454" s="78">
        <f>VLOOKUP(C454,Itinerario!$D$86:$W$116,18,FALSE)</f>
        <v>0</v>
      </c>
      <c r="E454" s="79">
        <f>VLOOKUP(C454,Itinerario!$D$86:$W$116,19,FALSE)</f>
        <v>0</v>
      </c>
      <c r="F454" s="79" t="e">
        <f>VLOOKUP(C454,Organización_Modular!$F$72:$G$102,2,FALSE)</f>
        <v>#N/A</v>
      </c>
    </row>
    <row r="455" spans="1:6" hidden="1" x14ac:dyDescent="0.2">
      <c r="A455" s="380"/>
      <c r="B455" s="381"/>
      <c r="C455" s="69"/>
      <c r="D455" s="78">
        <f>VLOOKUP(C455,Itinerario!$D$86:$W$116,18,FALSE)</f>
        <v>0</v>
      </c>
      <c r="E455" s="79">
        <f>VLOOKUP(C455,Itinerario!$D$86:$W$116,19,FALSE)</f>
        <v>0</v>
      </c>
      <c r="F455" s="79" t="e">
        <f>VLOOKUP(C455,Organización_Modular!$F$72:$G$102,2,FALSE)</f>
        <v>#N/A</v>
      </c>
    </row>
    <row r="456" spans="1:6" hidden="1" x14ac:dyDescent="0.2">
      <c r="A456" s="380"/>
      <c r="B456" s="381"/>
      <c r="C456" s="69"/>
      <c r="D456" s="78">
        <f>VLOOKUP(C456,Itinerario!$D$86:$W$116,18,FALSE)</f>
        <v>0</v>
      </c>
      <c r="E456" s="79">
        <f>VLOOKUP(C456,Itinerario!$D$86:$W$116,19,FALSE)</f>
        <v>0</v>
      </c>
      <c r="F456" s="79" t="e">
        <f>VLOOKUP(C456,Organización_Modular!$F$72:$G$102,2,FALSE)</f>
        <v>#N/A</v>
      </c>
    </row>
    <row r="457" spans="1:6" hidden="1" x14ac:dyDescent="0.2">
      <c r="A457" s="380"/>
      <c r="B457" s="381"/>
      <c r="C457" s="69"/>
      <c r="D457" s="78">
        <f>VLOOKUP(C457,Itinerario!$D$86:$W$116,18,FALSE)</f>
        <v>0</v>
      </c>
      <c r="E457" s="79">
        <f>VLOOKUP(C457,Itinerario!$D$86:$W$116,19,FALSE)</f>
        <v>0</v>
      </c>
      <c r="F457" s="79" t="e">
        <f>VLOOKUP(C457,Organización_Modular!$F$72:$G$102,2,FALSE)</f>
        <v>#N/A</v>
      </c>
    </row>
    <row r="458" spans="1:6" hidden="1" x14ac:dyDescent="0.2">
      <c r="A458" s="380"/>
      <c r="B458" s="381"/>
      <c r="C458" s="69"/>
      <c r="D458" s="78">
        <f>VLOOKUP(C458,Itinerario!$D$86:$W$116,18,FALSE)</f>
        <v>0</v>
      </c>
      <c r="E458" s="79">
        <f>VLOOKUP(C458,Itinerario!$D$86:$W$116,19,FALSE)</f>
        <v>0</v>
      </c>
      <c r="F458" s="79" t="e">
        <f>VLOOKUP(C458,Organización_Modular!$F$72:$G$102,2,FALSE)</f>
        <v>#N/A</v>
      </c>
    </row>
    <row r="459" spans="1:6" hidden="1" x14ac:dyDescent="0.2">
      <c r="A459" s="380"/>
      <c r="B459" s="381"/>
      <c r="C459" s="69"/>
      <c r="D459" s="78">
        <f>VLOOKUP(C459,Itinerario!$D$86:$W$116,18,FALSE)</f>
        <v>0</v>
      </c>
      <c r="E459" s="79">
        <f>VLOOKUP(C459,Itinerario!$D$86:$W$116,19,FALSE)</f>
        <v>0</v>
      </c>
      <c r="F459" s="79" t="e">
        <f>VLOOKUP(C459,Organización_Modular!$F$72:$G$102,2,FALSE)</f>
        <v>#N/A</v>
      </c>
    </row>
    <row r="460" spans="1:6" hidden="1" x14ac:dyDescent="0.2">
      <c r="A460" s="380"/>
      <c r="B460" s="381"/>
      <c r="C460" s="69"/>
      <c r="D460" s="78">
        <f>VLOOKUP(C460,Itinerario!$D$86:$W$116,18,FALSE)</f>
        <v>0</v>
      </c>
      <c r="E460" s="79">
        <f>VLOOKUP(C460,Itinerario!$D$86:$W$116,19,FALSE)</f>
        <v>0</v>
      </c>
      <c r="F460" s="79" t="e">
        <f>VLOOKUP(C460,Organización_Modular!$F$72:$G$102,2,FALSE)</f>
        <v>#N/A</v>
      </c>
    </row>
    <row r="461" spans="1:6" hidden="1" x14ac:dyDescent="0.2">
      <c r="A461" s="380"/>
      <c r="B461" s="381"/>
      <c r="C461" s="69"/>
      <c r="D461" s="78">
        <f>VLOOKUP(C461,Itinerario!$D$86:$W$116,18,FALSE)</f>
        <v>0</v>
      </c>
      <c r="E461" s="79">
        <f>VLOOKUP(C461,Itinerario!$D$86:$W$116,19,FALSE)</f>
        <v>0</v>
      </c>
      <c r="F461" s="79" t="e">
        <f>VLOOKUP(C461,Organización_Modular!$F$72:$G$102,2,FALSE)</f>
        <v>#N/A</v>
      </c>
    </row>
    <row r="462" spans="1:6" hidden="1" x14ac:dyDescent="0.2">
      <c r="A462" s="380"/>
      <c r="B462" s="381"/>
      <c r="C462" s="69"/>
      <c r="D462" s="78">
        <f>VLOOKUP(C462,Itinerario!$D$86:$W$116,18,FALSE)</f>
        <v>0</v>
      </c>
      <c r="E462" s="79">
        <f>VLOOKUP(C462,Itinerario!$D$86:$W$116,19,FALSE)</f>
        <v>0</v>
      </c>
      <c r="F462" s="79" t="e">
        <f>VLOOKUP(C462,Organización_Modular!$F$72:$G$102,2,FALSE)</f>
        <v>#N/A</v>
      </c>
    </row>
    <row r="463" spans="1:6" hidden="1" x14ac:dyDescent="0.2">
      <c r="A463" s="380"/>
      <c r="B463" s="381"/>
      <c r="C463" s="68"/>
      <c r="D463" s="78">
        <f>VLOOKUP(C463,Itinerario!$D$86:$W$116,18,FALSE)</f>
        <v>0</v>
      </c>
      <c r="E463" s="79">
        <f>VLOOKUP(C463,Itinerario!$D$86:$W$116,19,FALSE)</f>
        <v>0</v>
      </c>
      <c r="F463" s="79" t="e">
        <f>VLOOKUP(C463,Organización_Modular!$F$72:$G$102,2,FALSE)</f>
        <v>#N/A</v>
      </c>
    </row>
    <row r="464" spans="1:6" x14ac:dyDescent="0.2">
      <c r="A464" s="380">
        <f>Itinerario!A117</f>
        <v>0</v>
      </c>
      <c r="B464" s="381" t="str">
        <f>Ambiente_Equipamiento!$A$15</f>
        <v>Aula pedagógica</v>
      </c>
      <c r="C464" s="68"/>
      <c r="D464" s="78">
        <f>VLOOKUP(C464,Itinerario!$D$117:$W$147,18,FALSE)</f>
        <v>0</v>
      </c>
      <c r="E464" s="79">
        <f>VLOOKUP(C464,Itinerario!$D$117:$W$147,19,FALSE)</f>
        <v>0</v>
      </c>
      <c r="F464" s="79" t="e">
        <f>VLOOKUP(C464,Organización_Modular!$F$103:$G$133,2,FALSE)</f>
        <v>#N/A</v>
      </c>
    </row>
    <row r="465" spans="1:6" x14ac:dyDescent="0.2">
      <c r="A465" s="380"/>
      <c r="B465" s="381"/>
      <c r="C465" s="68"/>
      <c r="D465" s="78">
        <f>VLOOKUP(C465,Itinerario!$D$117:$W$147,18,FALSE)</f>
        <v>0</v>
      </c>
      <c r="E465" s="79">
        <f>VLOOKUP(C465,Itinerario!$D$117:$W$147,19,FALSE)</f>
        <v>0</v>
      </c>
      <c r="F465" s="79" t="e">
        <f>VLOOKUP(C465,Organización_Modular!$F$103:$G$133,2,FALSE)</f>
        <v>#N/A</v>
      </c>
    </row>
    <row r="466" spans="1:6" x14ac:dyDescent="0.2">
      <c r="A466" s="380"/>
      <c r="B466" s="381"/>
      <c r="C466" s="68"/>
      <c r="D466" s="78">
        <f>VLOOKUP(C466,Itinerario!$D$117:$W$147,18,FALSE)</f>
        <v>0</v>
      </c>
      <c r="E466" s="79">
        <f>VLOOKUP(C466,Itinerario!$D$117:$W$147,19,FALSE)</f>
        <v>0</v>
      </c>
      <c r="F466" s="79" t="e">
        <f>VLOOKUP(C466,Organización_Modular!$F$103:$G$133,2,FALSE)</f>
        <v>#N/A</v>
      </c>
    </row>
    <row r="467" spans="1:6" x14ac:dyDescent="0.2">
      <c r="A467" s="380"/>
      <c r="B467" s="381"/>
      <c r="C467" s="68"/>
      <c r="D467" s="78">
        <f>VLOOKUP(C467,Itinerario!$D$117:$W$147,18,FALSE)</f>
        <v>0</v>
      </c>
      <c r="E467" s="79">
        <f>VLOOKUP(C467,Itinerario!$D$117:$W$147,19,FALSE)</f>
        <v>0</v>
      </c>
      <c r="F467" s="79" t="e">
        <f>VLOOKUP(C467,Organización_Modular!$F$103:$G$133,2,FALSE)</f>
        <v>#N/A</v>
      </c>
    </row>
    <row r="468" spans="1:6" x14ac:dyDescent="0.2">
      <c r="A468" s="380"/>
      <c r="B468" s="381"/>
      <c r="C468" s="68"/>
      <c r="D468" s="78">
        <f>VLOOKUP(C468,Itinerario!$D$117:$W$147,18,FALSE)</f>
        <v>0</v>
      </c>
      <c r="E468" s="79">
        <f>VLOOKUP(C468,Itinerario!$D$117:$W$147,19,FALSE)</f>
        <v>0</v>
      </c>
      <c r="F468" s="79" t="e">
        <f>VLOOKUP(C468,Organización_Modular!$F$103:$G$133,2,FALSE)</f>
        <v>#N/A</v>
      </c>
    </row>
    <row r="469" spans="1:6" x14ac:dyDescent="0.2">
      <c r="A469" s="380"/>
      <c r="B469" s="381"/>
      <c r="C469" s="68"/>
      <c r="D469" s="78">
        <f>VLOOKUP(C469,Itinerario!$D$117:$W$147,18,FALSE)</f>
        <v>0</v>
      </c>
      <c r="E469" s="79">
        <f>VLOOKUP(C469,Itinerario!$D$117:$W$147,19,FALSE)</f>
        <v>0</v>
      </c>
      <c r="F469" s="79" t="e">
        <f>VLOOKUP(C469,Organización_Modular!$F$103:$G$133,2,FALSE)</f>
        <v>#N/A</v>
      </c>
    </row>
    <row r="470" spans="1:6" x14ac:dyDescent="0.2">
      <c r="A470" s="380"/>
      <c r="B470" s="381"/>
      <c r="C470" s="68"/>
      <c r="D470" s="78">
        <f>VLOOKUP(C470,Itinerario!$D$117:$W$147,18,FALSE)</f>
        <v>0</v>
      </c>
      <c r="E470" s="79">
        <f>VLOOKUP(C470,Itinerario!$D$117:$W$147,19,FALSE)</f>
        <v>0</v>
      </c>
      <c r="F470" s="79" t="e">
        <f>VLOOKUP(C470,Organización_Modular!$F$103:$G$133,2,FALSE)</f>
        <v>#N/A</v>
      </c>
    </row>
    <row r="471" spans="1:6" x14ac:dyDescent="0.2">
      <c r="A471" s="380"/>
      <c r="B471" s="381"/>
      <c r="C471" s="68"/>
      <c r="D471" s="78">
        <f>VLOOKUP(C471,Itinerario!$D$117:$W$147,18,FALSE)</f>
        <v>0</v>
      </c>
      <c r="E471" s="79">
        <f>VLOOKUP(C471,Itinerario!$D$117:$W$147,19,FALSE)</f>
        <v>0</v>
      </c>
      <c r="F471" s="79" t="e">
        <f>VLOOKUP(C471,Organización_Modular!$F$103:$G$133,2,FALSE)</f>
        <v>#N/A</v>
      </c>
    </row>
    <row r="472" spans="1:6" x14ac:dyDescent="0.2">
      <c r="A472" s="380"/>
      <c r="B472" s="381"/>
      <c r="C472" s="68"/>
      <c r="D472" s="78">
        <f>VLOOKUP(C472,Itinerario!$D$117:$W$147,18,FALSE)</f>
        <v>0</v>
      </c>
      <c r="E472" s="79">
        <f>VLOOKUP(C472,Itinerario!$D$117:$W$147,19,FALSE)</f>
        <v>0</v>
      </c>
      <c r="F472" s="79" t="e">
        <f>VLOOKUP(C472,Organización_Modular!$F$103:$G$133,2,FALSE)</f>
        <v>#N/A</v>
      </c>
    </row>
    <row r="473" spans="1:6" x14ac:dyDescent="0.2">
      <c r="A473" s="380"/>
      <c r="B473" s="381"/>
      <c r="C473" s="68"/>
      <c r="D473" s="78">
        <f>VLOOKUP(C473,Itinerario!$D$117:$W$147,18,FALSE)</f>
        <v>0</v>
      </c>
      <c r="E473" s="79">
        <f>VLOOKUP(C473,Itinerario!$D$117:$W$147,19,FALSE)</f>
        <v>0</v>
      </c>
      <c r="F473" s="79" t="e">
        <f>VLOOKUP(C473,Organización_Modular!$F$103:$G$133,2,FALSE)</f>
        <v>#N/A</v>
      </c>
    </row>
    <row r="474" spans="1:6" x14ac:dyDescent="0.2">
      <c r="A474" s="380"/>
      <c r="B474" s="381"/>
      <c r="C474" s="68"/>
      <c r="D474" s="78">
        <f>VLOOKUP(C474,Itinerario!$D$117:$W$147,18,FALSE)</f>
        <v>0</v>
      </c>
      <c r="E474" s="79">
        <f>VLOOKUP(C474,Itinerario!$D$117:$W$147,19,FALSE)</f>
        <v>0</v>
      </c>
      <c r="F474" s="79" t="e">
        <f>VLOOKUP(C474,Organización_Modular!$F$103:$G$133,2,FALSE)</f>
        <v>#N/A</v>
      </c>
    </row>
    <row r="475" spans="1:6" x14ac:dyDescent="0.2">
      <c r="A475" s="380"/>
      <c r="B475" s="381"/>
      <c r="C475" s="68"/>
      <c r="D475" s="78">
        <f>VLOOKUP(C475,Itinerario!$D$117:$W$147,18,FALSE)</f>
        <v>0</v>
      </c>
      <c r="E475" s="79">
        <f>VLOOKUP(C475,Itinerario!$D$117:$W$147,19,FALSE)</f>
        <v>0</v>
      </c>
      <c r="F475" s="79" t="e">
        <f>VLOOKUP(C475,Organización_Modular!$F$103:$G$133,2,FALSE)</f>
        <v>#N/A</v>
      </c>
    </row>
    <row r="476" spans="1:6" x14ac:dyDescent="0.2">
      <c r="A476" s="380"/>
      <c r="B476" s="381"/>
      <c r="C476" s="68"/>
      <c r="D476" s="78">
        <f>VLOOKUP(C476,Itinerario!$D$117:$W$147,18,FALSE)</f>
        <v>0</v>
      </c>
      <c r="E476" s="79">
        <f>VLOOKUP(C476,Itinerario!$D$117:$W$147,19,FALSE)</f>
        <v>0</v>
      </c>
      <c r="F476" s="79" t="e">
        <f>VLOOKUP(C476,Organización_Modular!$F$103:$G$133,2,FALSE)</f>
        <v>#N/A</v>
      </c>
    </row>
    <row r="477" spans="1:6" x14ac:dyDescent="0.2">
      <c r="A477" s="380"/>
      <c r="B477" s="381"/>
      <c r="C477" s="68"/>
      <c r="D477" s="78">
        <f>VLOOKUP(C477,Itinerario!$D$117:$W$147,18,FALSE)</f>
        <v>0</v>
      </c>
      <c r="E477" s="79">
        <f>VLOOKUP(C477,Itinerario!$D$117:$W$147,19,FALSE)</f>
        <v>0</v>
      </c>
      <c r="F477" s="79" t="e">
        <f>VLOOKUP(C477,Organización_Modular!$F$103:$G$133,2,FALSE)</f>
        <v>#N/A</v>
      </c>
    </row>
    <row r="478" spans="1:6" x14ac:dyDescent="0.2">
      <c r="A478" s="380"/>
      <c r="B478" s="381"/>
      <c r="C478" s="68"/>
      <c r="D478" s="78">
        <f>VLOOKUP(C478,Itinerario!$D$117:$W$147,18,FALSE)</f>
        <v>0</v>
      </c>
      <c r="E478" s="79">
        <f>VLOOKUP(C478,Itinerario!$D$117:$W$147,19,FALSE)</f>
        <v>0</v>
      </c>
      <c r="F478" s="79" t="e">
        <f>VLOOKUP(C478,Organización_Modular!$F$103:$G$133,2,FALSE)</f>
        <v>#N/A</v>
      </c>
    </row>
    <row r="479" spans="1:6" x14ac:dyDescent="0.2">
      <c r="A479" s="380"/>
      <c r="B479" s="381"/>
      <c r="C479" s="68"/>
      <c r="D479" s="78">
        <f>VLOOKUP(C479,Itinerario!$D$117:$W$147,18,FALSE)</f>
        <v>0</v>
      </c>
      <c r="E479" s="79">
        <f>VLOOKUP(C479,Itinerario!$D$117:$W$147,19,FALSE)</f>
        <v>0</v>
      </c>
      <c r="F479" s="79" t="e">
        <f>VLOOKUP(C479,Organización_Modular!$F$103:$G$133,2,FALSE)</f>
        <v>#N/A</v>
      </c>
    </row>
    <row r="480" spans="1:6" ht="12" customHeight="1" x14ac:dyDescent="0.2">
      <c r="A480" s="380"/>
      <c r="B480" s="381"/>
      <c r="C480" s="68"/>
      <c r="D480" s="78">
        <f>VLOOKUP(C480,Itinerario!$D$117:$W$147,18,FALSE)</f>
        <v>0</v>
      </c>
      <c r="E480" s="79">
        <f>VLOOKUP(C480,Itinerario!$D$117:$W$147,19,FALSE)</f>
        <v>0</v>
      </c>
      <c r="F480" s="79" t="e">
        <f>VLOOKUP(C480,Organización_Modular!$F$103:$G$133,2,FALSE)</f>
        <v>#N/A</v>
      </c>
    </row>
    <row r="481" spans="1:6" ht="12" customHeight="1" x14ac:dyDescent="0.2">
      <c r="A481" s="380"/>
      <c r="B481" s="381"/>
      <c r="C481" s="68"/>
      <c r="D481" s="78">
        <f>VLOOKUP(C481,Itinerario!$D$117:$W$147,18,FALSE)</f>
        <v>0</v>
      </c>
      <c r="E481" s="79">
        <f>VLOOKUP(C481,Itinerario!$D$117:$W$147,19,FALSE)</f>
        <v>0</v>
      </c>
      <c r="F481" s="79" t="e">
        <f>VLOOKUP(C481,Organización_Modular!$F$103:$G$133,2,FALSE)</f>
        <v>#N/A</v>
      </c>
    </row>
    <row r="482" spans="1:6" ht="12" customHeight="1" x14ac:dyDescent="0.2">
      <c r="A482" s="380"/>
      <c r="B482" s="381"/>
      <c r="C482" s="68"/>
      <c r="D482" s="78">
        <f>VLOOKUP(C482,Itinerario!$D$117:$W$147,18,FALSE)</f>
        <v>0</v>
      </c>
      <c r="E482" s="79">
        <f>VLOOKUP(C482,Itinerario!$D$117:$W$147,19,FALSE)</f>
        <v>0</v>
      </c>
      <c r="F482" s="79" t="e">
        <f>VLOOKUP(C482,Organización_Modular!$F$103:$G$133,2,FALSE)</f>
        <v>#N/A</v>
      </c>
    </row>
    <row r="483" spans="1:6" ht="12" customHeight="1" x14ac:dyDescent="0.2">
      <c r="A483" s="380"/>
      <c r="B483" s="381"/>
      <c r="C483" s="68"/>
      <c r="D483" s="78">
        <f>VLOOKUP(C483,Itinerario!$D$117:$W$147,18,FALSE)</f>
        <v>0</v>
      </c>
      <c r="E483" s="79">
        <f>VLOOKUP(C483,Itinerario!$D$117:$W$147,19,FALSE)</f>
        <v>0</v>
      </c>
      <c r="F483" s="79" t="e">
        <f>VLOOKUP(C483,Organización_Modular!$F$103:$G$133,2,FALSE)</f>
        <v>#N/A</v>
      </c>
    </row>
    <row r="484" spans="1:6" ht="12" customHeight="1" x14ac:dyDescent="0.2">
      <c r="A484" s="380"/>
      <c r="B484" s="381"/>
      <c r="C484" s="68"/>
      <c r="D484" s="78">
        <f>VLOOKUP(C484,Itinerario!$D$117:$W$147,18,FALSE)</f>
        <v>0</v>
      </c>
      <c r="E484" s="79">
        <f>VLOOKUP(C484,Itinerario!$D$117:$W$147,19,FALSE)</f>
        <v>0</v>
      </c>
      <c r="F484" s="79" t="e">
        <f>VLOOKUP(C484,Organización_Modular!$F$103:$G$133,2,FALSE)</f>
        <v>#N/A</v>
      </c>
    </row>
    <row r="485" spans="1:6" ht="12" customHeight="1" x14ac:dyDescent="0.2">
      <c r="A485" s="380"/>
      <c r="B485" s="381"/>
      <c r="C485" s="68"/>
      <c r="D485" s="78">
        <f>VLOOKUP(C485,Itinerario!$D$117:$W$147,18,FALSE)</f>
        <v>0</v>
      </c>
      <c r="E485" s="79">
        <f>VLOOKUP(C485,Itinerario!$D$117:$W$147,19,FALSE)</f>
        <v>0</v>
      </c>
      <c r="F485" s="79" t="e">
        <f>VLOOKUP(C485,Organización_Modular!$F$103:$G$133,2,FALSE)</f>
        <v>#N/A</v>
      </c>
    </row>
    <row r="486" spans="1:6" ht="12" customHeight="1" x14ac:dyDescent="0.2">
      <c r="A486" s="380"/>
      <c r="B486" s="381"/>
      <c r="C486" s="68"/>
      <c r="D486" s="78">
        <f>VLOOKUP(C486,Itinerario!$D$117:$W$147,18,FALSE)</f>
        <v>0</v>
      </c>
      <c r="E486" s="79">
        <f>VLOOKUP(C486,Itinerario!$D$117:$W$147,19,FALSE)</f>
        <v>0</v>
      </c>
      <c r="F486" s="79" t="e">
        <f>VLOOKUP(C486,Organización_Modular!$F$103:$G$133,2,FALSE)</f>
        <v>#N/A</v>
      </c>
    </row>
    <row r="487" spans="1:6" ht="12" customHeight="1" x14ac:dyDescent="0.2">
      <c r="A487" s="380"/>
      <c r="B487" s="381"/>
      <c r="C487" s="68"/>
      <c r="D487" s="78">
        <f>VLOOKUP(C487,Itinerario!$D$117:$W$147,18,FALSE)</f>
        <v>0</v>
      </c>
      <c r="E487" s="79">
        <f>VLOOKUP(C487,Itinerario!$D$117:$W$147,19,FALSE)</f>
        <v>0</v>
      </c>
      <c r="F487" s="79" t="e">
        <f>VLOOKUP(C487,Organización_Modular!$F$103:$G$133,2,FALSE)</f>
        <v>#N/A</v>
      </c>
    </row>
    <row r="488" spans="1:6" ht="12" customHeight="1" x14ac:dyDescent="0.2">
      <c r="A488" s="380"/>
      <c r="B488" s="381"/>
      <c r="C488" s="68"/>
      <c r="D488" s="78">
        <f>VLOOKUP(C488,Itinerario!$D$117:$W$147,18,FALSE)</f>
        <v>0</v>
      </c>
      <c r="E488" s="79">
        <f>VLOOKUP(C488,Itinerario!$D$117:$W$147,19,FALSE)</f>
        <v>0</v>
      </c>
      <c r="F488" s="79" t="e">
        <f>VLOOKUP(C488,Organización_Modular!$F$103:$G$133,2,FALSE)</f>
        <v>#N/A</v>
      </c>
    </row>
    <row r="489" spans="1:6" ht="12" customHeight="1" x14ac:dyDescent="0.2">
      <c r="A489" s="380"/>
      <c r="B489" s="381"/>
      <c r="C489" s="68"/>
      <c r="D489" s="78">
        <f>VLOOKUP(C489,Itinerario!$D$117:$W$147,18,FALSE)</f>
        <v>0</v>
      </c>
      <c r="E489" s="79">
        <f>VLOOKUP(C489,Itinerario!$D$117:$W$147,19,FALSE)</f>
        <v>0</v>
      </c>
      <c r="F489" s="79" t="e">
        <f>VLOOKUP(C489,Organización_Modular!$F$103:$G$133,2,FALSE)</f>
        <v>#N/A</v>
      </c>
    </row>
    <row r="490" spans="1:6" ht="12" customHeight="1" x14ac:dyDescent="0.2">
      <c r="A490" s="380"/>
      <c r="B490" s="381"/>
      <c r="C490" s="68"/>
      <c r="D490" s="78">
        <f>VLOOKUP(C490,Itinerario!$D$117:$W$147,18,FALSE)</f>
        <v>0</v>
      </c>
      <c r="E490" s="79">
        <f>VLOOKUP(C490,Itinerario!$D$117:$W$147,19,FALSE)</f>
        <v>0</v>
      </c>
      <c r="F490" s="79" t="e">
        <f>VLOOKUP(C490,Organización_Modular!$F$103:$G$133,2,FALSE)</f>
        <v>#N/A</v>
      </c>
    </row>
    <row r="491" spans="1:6" ht="12" customHeight="1" x14ac:dyDescent="0.2">
      <c r="A491" s="380"/>
      <c r="B491" s="381"/>
      <c r="C491" s="68"/>
      <c r="D491" s="78">
        <f>VLOOKUP(C491,Itinerario!$D$117:$W$147,18,FALSE)</f>
        <v>0</v>
      </c>
      <c r="E491" s="79">
        <f>VLOOKUP(C491,Itinerario!$D$117:$W$147,19,FALSE)</f>
        <v>0</v>
      </c>
      <c r="F491" s="79" t="e">
        <f>VLOOKUP(C491,Organización_Modular!$F$103:$G$133,2,FALSE)</f>
        <v>#N/A</v>
      </c>
    </row>
    <row r="492" spans="1:6" x14ac:dyDescent="0.2">
      <c r="A492" s="380"/>
      <c r="B492" s="381"/>
      <c r="C492" s="68"/>
      <c r="D492" s="78">
        <f>VLOOKUP(C492,Itinerario!$D$117:$W$147,18,FALSE)</f>
        <v>0</v>
      </c>
      <c r="E492" s="79">
        <f>VLOOKUP(C492,Itinerario!$D$117:$W$147,19,FALSE)</f>
        <v>0</v>
      </c>
      <c r="F492" s="79" t="e">
        <f>VLOOKUP(C492,Organización_Modular!$F$103:$G$133,2,FALSE)</f>
        <v>#N/A</v>
      </c>
    </row>
    <row r="493" spans="1:6" x14ac:dyDescent="0.2">
      <c r="A493" s="380"/>
      <c r="B493" s="381"/>
      <c r="C493" s="68"/>
      <c r="D493" s="78">
        <f>VLOOKUP(C493,Itinerario!$D$117:$W$147,18,FALSE)</f>
        <v>0</v>
      </c>
      <c r="E493" s="79">
        <f>VLOOKUP(C493,Itinerario!$D$117:$W$147,19,FALSE)</f>
        <v>0</v>
      </c>
      <c r="F493" s="79" t="e">
        <f>VLOOKUP(C493,Organización_Modular!$F$103:$G$133,2,FALSE)</f>
        <v>#N/A</v>
      </c>
    </row>
    <row r="494" spans="1:6" x14ac:dyDescent="0.2">
      <c r="A494" s="380"/>
      <c r="B494" s="381"/>
      <c r="C494" s="68"/>
      <c r="D494" s="78">
        <f>VLOOKUP(C494,Itinerario!$D$117:$W$147,18,FALSE)</f>
        <v>0</v>
      </c>
      <c r="E494" s="79">
        <f>VLOOKUP(C494,Itinerario!$D$117:$W$147,19,FALSE)</f>
        <v>0</v>
      </c>
      <c r="F494" s="79" t="e">
        <f>VLOOKUP(C494,Organización_Modular!$F$103:$G$133,2,FALSE)</f>
        <v>#N/A</v>
      </c>
    </row>
    <row r="495" spans="1:6" x14ac:dyDescent="0.2">
      <c r="A495" s="380"/>
      <c r="B495" s="381"/>
      <c r="C495" s="68"/>
      <c r="D495" s="78">
        <f>VLOOKUP(C495,Itinerario!$D$117:$W$147,18,FALSE)</f>
        <v>0</v>
      </c>
      <c r="E495" s="79">
        <f>VLOOKUP(C495,Itinerario!$D$117:$W$147,19,FALSE)</f>
        <v>0</v>
      </c>
      <c r="F495" s="79" t="e">
        <f>VLOOKUP(C495,Organización_Modular!$F$103:$G$133,2,FALSE)</f>
        <v>#N/A</v>
      </c>
    </row>
    <row r="496" spans="1:6" x14ac:dyDescent="0.2">
      <c r="A496" s="380"/>
      <c r="B496" s="381"/>
      <c r="C496" s="68"/>
      <c r="D496" s="78">
        <f>VLOOKUP(C496,Itinerario!$D$117:$W$147,18,FALSE)</f>
        <v>0</v>
      </c>
      <c r="E496" s="79">
        <f>VLOOKUP(C496,Itinerario!$D$117:$W$147,19,FALSE)</f>
        <v>0</v>
      </c>
      <c r="F496" s="79" t="e">
        <f>VLOOKUP(C496,Organización_Modular!$F$103:$G$133,2,FALSE)</f>
        <v>#N/A</v>
      </c>
    </row>
    <row r="497" spans="1:6" x14ac:dyDescent="0.2">
      <c r="A497" s="380"/>
      <c r="B497" s="381"/>
      <c r="C497" s="68"/>
      <c r="D497" s="78">
        <f>VLOOKUP(C497,Itinerario!$D$117:$W$147,18,FALSE)</f>
        <v>0</v>
      </c>
      <c r="E497" s="79">
        <f>VLOOKUP(C497,Itinerario!$D$117:$W$147,19,FALSE)</f>
        <v>0</v>
      </c>
      <c r="F497" s="79" t="e">
        <f>VLOOKUP(C497,Organización_Modular!$F$103:$G$133,2,FALSE)</f>
        <v>#N/A</v>
      </c>
    </row>
    <row r="498" spans="1:6" x14ac:dyDescent="0.2">
      <c r="A498" s="380"/>
      <c r="B498" s="381"/>
      <c r="C498" s="68"/>
      <c r="D498" s="78">
        <f>VLOOKUP(C498,Itinerario!$D$117:$W$147,18,FALSE)</f>
        <v>0</v>
      </c>
      <c r="E498" s="79">
        <f>VLOOKUP(C498,Itinerario!$D$117:$W$147,19,FALSE)</f>
        <v>0</v>
      </c>
      <c r="F498" s="79" t="e">
        <f>VLOOKUP(C498,Organización_Modular!$F$103:$G$133,2,FALSE)</f>
        <v>#N/A</v>
      </c>
    </row>
    <row r="499" spans="1:6" x14ac:dyDescent="0.2">
      <c r="A499" s="380"/>
      <c r="B499" s="381"/>
      <c r="C499" s="68"/>
      <c r="D499" s="78">
        <f>VLOOKUP(C499,Itinerario!$D$117:$W$147,18,FALSE)</f>
        <v>0</v>
      </c>
      <c r="E499" s="79">
        <f>VLOOKUP(C499,Itinerario!$D$117:$W$147,19,FALSE)</f>
        <v>0</v>
      </c>
      <c r="F499" s="79" t="e">
        <f>VLOOKUP(C499,Organización_Modular!$F$103:$G$133,2,FALSE)</f>
        <v>#N/A</v>
      </c>
    </row>
    <row r="500" spans="1:6" x14ac:dyDescent="0.2">
      <c r="A500" s="380"/>
      <c r="B500" s="381"/>
      <c r="C500" s="68"/>
      <c r="D500" s="78">
        <f>VLOOKUP(C500,Itinerario!$D$117:$W$147,18,FALSE)</f>
        <v>0</v>
      </c>
      <c r="E500" s="79">
        <f>VLOOKUP(C500,Itinerario!$D$117:$W$147,19,FALSE)</f>
        <v>0</v>
      </c>
      <c r="F500" s="79" t="e">
        <f>VLOOKUP(C500,Organización_Modular!$F$103:$G$133,2,FALSE)</f>
        <v>#N/A</v>
      </c>
    </row>
    <row r="501" spans="1:6" x14ac:dyDescent="0.2">
      <c r="A501" s="380"/>
      <c r="B501" s="381"/>
      <c r="C501" s="68"/>
      <c r="D501" s="78">
        <f>VLOOKUP(C501,Itinerario!$D$117:$W$147,18,FALSE)</f>
        <v>0</v>
      </c>
      <c r="E501" s="79">
        <f>VLOOKUP(C501,Itinerario!$D$117:$W$147,19,FALSE)</f>
        <v>0</v>
      </c>
      <c r="F501" s="79" t="e">
        <f>VLOOKUP(C501,Organización_Modular!$F$103:$G$133,2,FALSE)</f>
        <v>#N/A</v>
      </c>
    </row>
    <row r="502" spans="1:6" x14ac:dyDescent="0.2">
      <c r="A502" s="380"/>
      <c r="B502" s="381"/>
      <c r="C502" s="68"/>
      <c r="D502" s="78">
        <f>VLOOKUP(C502,Itinerario!$D$117:$W$147,18,FALSE)</f>
        <v>0</v>
      </c>
      <c r="E502" s="79">
        <f>VLOOKUP(C502,Itinerario!$D$117:$W$147,19,FALSE)</f>
        <v>0</v>
      </c>
      <c r="F502" s="79" t="e">
        <f>VLOOKUP(C502,Organización_Modular!$F$103:$G$133,2,FALSE)</f>
        <v>#N/A</v>
      </c>
    </row>
    <row r="503" spans="1:6" x14ac:dyDescent="0.2">
      <c r="A503" s="380"/>
      <c r="B503" s="381"/>
      <c r="C503" s="68"/>
      <c r="D503" s="78">
        <f>VLOOKUP(C503,Itinerario!$D$117:$W$147,18,FALSE)</f>
        <v>0</v>
      </c>
      <c r="E503" s="79">
        <f>VLOOKUP(C503,Itinerario!$D$117:$W$147,19,FALSE)</f>
        <v>0</v>
      </c>
      <c r="F503" s="79" t="e">
        <f>VLOOKUP(C503,Organización_Modular!$F$103:$G$133,2,FALSE)</f>
        <v>#N/A</v>
      </c>
    </row>
    <row r="504" spans="1:6" x14ac:dyDescent="0.2">
      <c r="A504" s="380"/>
      <c r="B504" s="381"/>
      <c r="C504" s="68"/>
      <c r="D504" s="78">
        <f>VLOOKUP(C504,Itinerario!$D$117:$W$147,18,FALSE)</f>
        <v>0</v>
      </c>
      <c r="E504" s="79">
        <f>VLOOKUP(C504,Itinerario!$D$117:$W$147,19,FALSE)</f>
        <v>0</v>
      </c>
      <c r="F504" s="79" t="e">
        <f>VLOOKUP(C504,Organización_Modular!$F$103:$G$133,2,FALSE)</f>
        <v>#N/A</v>
      </c>
    </row>
    <row r="505" spans="1:6" x14ac:dyDescent="0.2">
      <c r="A505" s="380"/>
      <c r="B505" s="381"/>
      <c r="C505" s="68"/>
      <c r="D505" s="78">
        <f>VLOOKUP(C505,Itinerario!$D$117:$W$147,18,FALSE)</f>
        <v>0</v>
      </c>
      <c r="E505" s="79">
        <f>VLOOKUP(C505,Itinerario!$D$117:$W$147,19,FALSE)</f>
        <v>0</v>
      </c>
      <c r="F505" s="79" t="e">
        <f>VLOOKUP(C505,Organización_Modular!$F$103:$G$133,2,FALSE)</f>
        <v>#N/A</v>
      </c>
    </row>
    <row r="506" spans="1:6" x14ac:dyDescent="0.2">
      <c r="A506" s="380"/>
      <c r="B506" s="381"/>
      <c r="C506" s="68"/>
      <c r="D506" s="78">
        <f>VLOOKUP(C506,Itinerario!$D$117:$W$147,18,FALSE)</f>
        <v>0</v>
      </c>
      <c r="E506" s="79">
        <f>VLOOKUP(C506,Itinerario!$D$117:$W$147,19,FALSE)</f>
        <v>0</v>
      </c>
      <c r="F506" s="79" t="e">
        <f>VLOOKUP(C506,Organización_Modular!$F$103:$G$133,2,FALSE)</f>
        <v>#N/A</v>
      </c>
    </row>
    <row r="507" spans="1:6" x14ac:dyDescent="0.2">
      <c r="A507" s="380"/>
      <c r="B507" s="381"/>
      <c r="C507" s="68"/>
      <c r="D507" s="78">
        <f>VLOOKUP(C507,Itinerario!$D$117:$W$147,18,FALSE)</f>
        <v>0</v>
      </c>
      <c r="E507" s="79">
        <f>VLOOKUP(C507,Itinerario!$D$117:$W$147,19,FALSE)</f>
        <v>0</v>
      </c>
      <c r="F507" s="79" t="e">
        <f>VLOOKUP(C507,Organización_Modular!$F$103:$G$133,2,FALSE)</f>
        <v>#N/A</v>
      </c>
    </row>
    <row r="508" spans="1:6" x14ac:dyDescent="0.2">
      <c r="A508" s="380"/>
      <c r="B508" s="381"/>
      <c r="C508" s="68"/>
      <c r="D508" s="78">
        <f>VLOOKUP(C508,Itinerario!$D$117:$W$147,18,FALSE)</f>
        <v>0</v>
      </c>
      <c r="E508" s="79">
        <f>VLOOKUP(C508,Itinerario!$D$117:$W$147,19,FALSE)</f>
        <v>0</v>
      </c>
      <c r="F508" s="79" t="e">
        <f>VLOOKUP(C508,Organización_Modular!$F$103:$G$133,2,FALSE)</f>
        <v>#N/A</v>
      </c>
    </row>
    <row r="509" spans="1:6" x14ac:dyDescent="0.2">
      <c r="A509" s="380"/>
      <c r="B509" s="381"/>
      <c r="C509" s="68"/>
      <c r="D509" s="78">
        <f>VLOOKUP(C509,Itinerario!$D$117:$W$147,18,FALSE)</f>
        <v>0</v>
      </c>
      <c r="E509" s="79">
        <f>VLOOKUP(C509,Itinerario!$D$117:$W$147,19,FALSE)</f>
        <v>0</v>
      </c>
      <c r="F509" s="79" t="e">
        <f>VLOOKUP(C509,Organización_Modular!$F$103:$G$133,2,FALSE)</f>
        <v>#N/A</v>
      </c>
    </row>
    <row r="510" spans="1:6" x14ac:dyDescent="0.2">
      <c r="A510" s="380"/>
      <c r="B510" s="381"/>
      <c r="C510" s="68"/>
      <c r="D510" s="78">
        <f>VLOOKUP(C510,Itinerario!$D$117:$W$147,18,FALSE)</f>
        <v>0</v>
      </c>
      <c r="E510" s="79">
        <f>VLOOKUP(C510,Itinerario!$D$117:$W$147,19,FALSE)</f>
        <v>0</v>
      </c>
      <c r="F510" s="79" t="e">
        <f>VLOOKUP(C510,Organización_Modular!$F$103:$G$133,2,FALSE)</f>
        <v>#N/A</v>
      </c>
    </row>
    <row r="511" spans="1:6" x14ac:dyDescent="0.2">
      <c r="A511" s="380"/>
      <c r="B511" s="381"/>
      <c r="C511" s="68"/>
      <c r="D511" s="78">
        <f>VLOOKUP(C511,Itinerario!$D$117:$W$147,18,FALSE)</f>
        <v>0</v>
      </c>
      <c r="E511" s="79">
        <f>VLOOKUP(C511,Itinerario!$D$117:$W$147,19,FALSE)</f>
        <v>0</v>
      </c>
      <c r="F511" s="79" t="e">
        <f>VLOOKUP(C511,Organización_Modular!$F$103:$G$133,2,FALSE)</f>
        <v>#N/A</v>
      </c>
    </row>
    <row r="512" spans="1:6" x14ac:dyDescent="0.2">
      <c r="A512" s="380"/>
      <c r="B512" s="381"/>
      <c r="C512" s="68"/>
      <c r="D512" s="78">
        <f>VLOOKUP(C512,Itinerario!$D$117:$W$147,18,FALSE)</f>
        <v>0</v>
      </c>
      <c r="E512" s="79">
        <f>VLOOKUP(C512,Itinerario!$D$117:$W$147,19,FALSE)</f>
        <v>0</v>
      </c>
      <c r="F512" s="79" t="e">
        <f>VLOOKUP(C512,Organización_Modular!$F$103:$G$133,2,FALSE)</f>
        <v>#N/A</v>
      </c>
    </row>
    <row r="513" spans="1:6" x14ac:dyDescent="0.2">
      <c r="A513" s="380"/>
      <c r="B513" s="381"/>
      <c r="C513" s="68"/>
      <c r="D513" s="78">
        <f>VLOOKUP(C513,Itinerario!$D$117:$W$147,18,FALSE)</f>
        <v>0</v>
      </c>
      <c r="E513" s="79">
        <f>VLOOKUP(C513,Itinerario!$D$117:$W$147,19,FALSE)</f>
        <v>0</v>
      </c>
      <c r="F513" s="79" t="e">
        <f>VLOOKUP(C513,Organización_Modular!$F$103:$G$133,2,FALSE)</f>
        <v>#N/A</v>
      </c>
    </row>
    <row r="514" spans="1:6" x14ac:dyDescent="0.2">
      <c r="A514" s="380"/>
      <c r="B514" s="381"/>
      <c r="C514" s="68"/>
      <c r="D514" s="78">
        <f>VLOOKUP(C514,Itinerario!$D$117:$W$147,18,FALSE)</f>
        <v>0</v>
      </c>
      <c r="E514" s="79">
        <f>VLOOKUP(C514,Itinerario!$D$117:$W$147,19,FALSE)</f>
        <v>0</v>
      </c>
      <c r="F514" s="79" t="e">
        <f>VLOOKUP(C514,Organización_Modular!$F$103:$G$133,2,FALSE)</f>
        <v>#N/A</v>
      </c>
    </row>
    <row r="515" spans="1:6" x14ac:dyDescent="0.2">
      <c r="A515" s="380"/>
      <c r="B515" s="381"/>
      <c r="C515" s="68"/>
      <c r="D515" s="78">
        <f>VLOOKUP(C515,Itinerario!$D$117:$W$147,18,FALSE)</f>
        <v>0</v>
      </c>
      <c r="E515" s="79">
        <f>VLOOKUP(C515,Itinerario!$D$117:$W$147,19,FALSE)</f>
        <v>0</v>
      </c>
      <c r="F515" s="79" t="e">
        <f>VLOOKUP(C515,Organización_Modular!$F$103:$G$133,2,FALSE)</f>
        <v>#N/A</v>
      </c>
    </row>
    <row r="516" spans="1:6" x14ac:dyDescent="0.2">
      <c r="A516" s="380"/>
      <c r="B516" s="381"/>
      <c r="C516" s="68"/>
      <c r="D516" s="78">
        <f>VLOOKUP(C516,Itinerario!$D$117:$W$147,18,FALSE)</f>
        <v>0</v>
      </c>
      <c r="E516" s="79">
        <f>VLOOKUP(C516,Itinerario!$D$117:$W$147,19,FALSE)</f>
        <v>0</v>
      </c>
      <c r="F516" s="79" t="e">
        <f>VLOOKUP(C516,Organización_Modular!$F$103:$G$133,2,FALSE)</f>
        <v>#N/A</v>
      </c>
    </row>
    <row r="517" spans="1:6" x14ac:dyDescent="0.2">
      <c r="A517" s="380"/>
      <c r="B517" s="381"/>
      <c r="C517" s="68"/>
      <c r="D517" s="78">
        <f>VLOOKUP(C517,Itinerario!$D$117:$W$147,18,FALSE)</f>
        <v>0</v>
      </c>
      <c r="E517" s="79">
        <f>VLOOKUP(C517,Itinerario!$D$117:$W$147,19,FALSE)</f>
        <v>0</v>
      </c>
      <c r="F517" s="79" t="e">
        <f>VLOOKUP(C517,Organización_Modular!$F$103:$G$133,2,FALSE)</f>
        <v>#N/A</v>
      </c>
    </row>
    <row r="518" spans="1:6" x14ac:dyDescent="0.2">
      <c r="A518" s="380"/>
      <c r="B518" s="381"/>
      <c r="C518" s="68"/>
      <c r="D518" s="78">
        <f>VLOOKUP(C518,Itinerario!$D$117:$W$147,18,FALSE)</f>
        <v>0</v>
      </c>
      <c r="E518" s="79">
        <f>VLOOKUP(C518,Itinerario!$D$117:$W$147,19,FALSE)</f>
        <v>0</v>
      </c>
      <c r="F518" s="79" t="e">
        <f>VLOOKUP(C518,Organización_Modular!$F$103:$G$133,2,FALSE)</f>
        <v>#N/A</v>
      </c>
    </row>
    <row r="519" spans="1:6" x14ac:dyDescent="0.2">
      <c r="A519" s="380"/>
      <c r="B519" s="381"/>
      <c r="C519" s="68"/>
      <c r="D519" s="78">
        <f>VLOOKUP(C519,Itinerario!$D$117:$W$147,18,FALSE)</f>
        <v>0</v>
      </c>
      <c r="E519" s="79">
        <f>VLOOKUP(C519,Itinerario!$D$117:$W$147,19,FALSE)</f>
        <v>0</v>
      </c>
      <c r="F519" s="79" t="e">
        <f>VLOOKUP(C519,Organización_Modular!$F$103:$G$133,2,FALSE)</f>
        <v>#N/A</v>
      </c>
    </row>
    <row r="520" spans="1:6" x14ac:dyDescent="0.2">
      <c r="A520" s="380"/>
      <c r="B520" s="381"/>
      <c r="C520" s="68"/>
      <c r="D520" s="78">
        <f>VLOOKUP(C520,Itinerario!$D$117:$W$147,18,FALSE)</f>
        <v>0</v>
      </c>
      <c r="E520" s="79">
        <f>VLOOKUP(C520,Itinerario!$D$117:$W$147,19,FALSE)</f>
        <v>0</v>
      </c>
      <c r="F520" s="79" t="e">
        <f>VLOOKUP(C520,Organización_Modular!$F$103:$G$133,2,FALSE)</f>
        <v>#N/A</v>
      </c>
    </row>
    <row r="521" spans="1:6" x14ac:dyDescent="0.2">
      <c r="A521" s="380"/>
      <c r="B521" s="381"/>
      <c r="C521" s="68"/>
      <c r="D521" s="78">
        <f>VLOOKUP(C521,Itinerario!$D$117:$W$147,18,FALSE)</f>
        <v>0</v>
      </c>
      <c r="E521" s="79">
        <f>VLOOKUP(C521,Itinerario!$D$117:$W$147,19,FALSE)</f>
        <v>0</v>
      </c>
      <c r="F521" s="79" t="e">
        <f>VLOOKUP(C521,Organización_Modular!$F$103:$G$133,2,FALSE)</f>
        <v>#N/A</v>
      </c>
    </row>
    <row r="522" spans="1:6" x14ac:dyDescent="0.2">
      <c r="A522" s="380"/>
      <c r="B522" s="381"/>
      <c r="C522" s="68"/>
      <c r="D522" s="78">
        <f>VLOOKUP(C522,Itinerario!$D$117:$W$147,18,FALSE)</f>
        <v>0</v>
      </c>
      <c r="E522" s="79">
        <f>VLOOKUP(C522,Itinerario!$D$117:$W$147,19,FALSE)</f>
        <v>0</v>
      </c>
      <c r="F522" s="79" t="e">
        <f>VLOOKUP(C522,Organización_Modular!$F$103:$G$133,2,FALSE)</f>
        <v>#N/A</v>
      </c>
    </row>
    <row r="523" spans="1:6" x14ac:dyDescent="0.2">
      <c r="A523" s="380"/>
      <c r="B523" s="381"/>
      <c r="C523" s="68"/>
      <c r="D523" s="78">
        <f>VLOOKUP(C523,Itinerario!$D$117:$W$147,18,FALSE)</f>
        <v>0</v>
      </c>
      <c r="E523" s="79">
        <f>VLOOKUP(C523,Itinerario!$D$117:$W$147,19,FALSE)</f>
        <v>0</v>
      </c>
      <c r="F523" s="79" t="e">
        <f>VLOOKUP(C523,Organización_Modular!$F$103:$G$133,2,FALSE)</f>
        <v>#N/A</v>
      </c>
    </row>
    <row r="524" spans="1:6" x14ac:dyDescent="0.2">
      <c r="A524" s="380"/>
      <c r="B524" s="381"/>
      <c r="C524" s="68"/>
      <c r="D524" s="78">
        <f>VLOOKUP(C524,Itinerario!$D$117:$W$147,18,FALSE)</f>
        <v>0</v>
      </c>
      <c r="E524" s="79">
        <f>VLOOKUP(C524,Itinerario!$D$117:$W$147,19,FALSE)</f>
        <v>0</v>
      </c>
      <c r="F524" s="79" t="e">
        <f>VLOOKUP(C524,Organización_Modular!$F$103:$G$133,2,FALSE)</f>
        <v>#N/A</v>
      </c>
    </row>
    <row r="525" spans="1:6" x14ac:dyDescent="0.2">
      <c r="A525" s="380"/>
      <c r="B525" s="381"/>
      <c r="C525" s="68"/>
      <c r="D525" s="78">
        <f>VLOOKUP(C525,Itinerario!$D$117:$W$147,18,FALSE)</f>
        <v>0</v>
      </c>
      <c r="E525" s="79">
        <f>VLOOKUP(C525,Itinerario!$D$117:$W$147,19,FALSE)</f>
        <v>0</v>
      </c>
      <c r="F525" s="79" t="e">
        <f>VLOOKUP(C525,Organización_Modular!$F$103:$G$133,2,FALSE)</f>
        <v>#N/A</v>
      </c>
    </row>
    <row r="526" spans="1:6" x14ac:dyDescent="0.2">
      <c r="A526" s="380"/>
      <c r="B526" s="381"/>
      <c r="C526" s="68"/>
      <c r="D526" s="78">
        <f>VLOOKUP(C526,Itinerario!$D$117:$W$147,18,FALSE)</f>
        <v>0</v>
      </c>
      <c r="E526" s="79">
        <f>VLOOKUP(C526,Itinerario!$D$117:$W$147,19,FALSE)</f>
        <v>0</v>
      </c>
      <c r="F526" s="79" t="e">
        <f>VLOOKUP(C526,Organización_Modular!$F$103:$G$133,2,FALSE)</f>
        <v>#N/A</v>
      </c>
    </row>
    <row r="527" spans="1:6" x14ac:dyDescent="0.2">
      <c r="A527" s="380"/>
      <c r="B527" s="381"/>
      <c r="C527" s="68"/>
      <c r="D527" s="78">
        <f>VLOOKUP(C527,Itinerario!$D$117:$W$147,18,FALSE)</f>
        <v>0</v>
      </c>
      <c r="E527" s="79">
        <f>VLOOKUP(C527,Itinerario!$D$117:$W$147,19,FALSE)</f>
        <v>0</v>
      </c>
      <c r="F527" s="79" t="e">
        <f>VLOOKUP(C527,Organización_Modular!$F$103:$G$133,2,FALSE)</f>
        <v>#N/A</v>
      </c>
    </row>
    <row r="528" spans="1:6" x14ac:dyDescent="0.2">
      <c r="A528" s="380"/>
      <c r="B528" s="381"/>
      <c r="C528" s="68"/>
      <c r="D528" s="78">
        <f>VLOOKUP(C528,Itinerario!$D$117:$W$147,18,FALSE)</f>
        <v>0</v>
      </c>
      <c r="E528" s="79">
        <f>VLOOKUP(C528,Itinerario!$D$117:$W$147,19,FALSE)</f>
        <v>0</v>
      </c>
      <c r="F528" s="79" t="e">
        <f>VLOOKUP(C528,Organización_Modular!$F$103:$G$133,2,FALSE)</f>
        <v>#N/A</v>
      </c>
    </row>
    <row r="529" spans="1:6" x14ac:dyDescent="0.2">
      <c r="A529" s="380"/>
      <c r="B529" s="381"/>
      <c r="C529" s="68"/>
      <c r="D529" s="78">
        <f>VLOOKUP(C529,Itinerario!$D$117:$W$147,18,FALSE)</f>
        <v>0</v>
      </c>
      <c r="E529" s="79">
        <f>VLOOKUP(C529,Itinerario!$D$117:$W$147,19,FALSE)</f>
        <v>0</v>
      </c>
      <c r="F529" s="79" t="e">
        <f>VLOOKUP(C529,Organización_Modular!$F$103:$G$133,2,FALSE)</f>
        <v>#N/A</v>
      </c>
    </row>
    <row r="530" spans="1:6" x14ac:dyDescent="0.2">
      <c r="A530" s="380"/>
      <c r="B530" s="381"/>
      <c r="C530" s="68"/>
      <c r="D530" s="78">
        <f>VLOOKUP(C530,Itinerario!$D$117:$W$147,18,FALSE)</f>
        <v>0</v>
      </c>
      <c r="E530" s="79">
        <f>VLOOKUP(C530,Itinerario!$D$117:$W$147,19,FALSE)</f>
        <v>0</v>
      </c>
      <c r="F530" s="79" t="e">
        <f>VLOOKUP(C530,Organización_Modular!$F$103:$G$133,2,FALSE)</f>
        <v>#N/A</v>
      </c>
    </row>
    <row r="531" spans="1:6" x14ac:dyDescent="0.2">
      <c r="A531" s="380"/>
      <c r="B531" s="381"/>
      <c r="C531" s="68"/>
      <c r="D531" s="78">
        <f>VLOOKUP(C531,Itinerario!$D$117:$W$147,18,FALSE)</f>
        <v>0</v>
      </c>
      <c r="E531" s="79">
        <f>VLOOKUP(C531,Itinerario!$D$117:$W$147,19,FALSE)</f>
        <v>0</v>
      </c>
      <c r="F531" s="79" t="e">
        <f>VLOOKUP(C531,Organización_Modular!$F$103:$G$133,2,FALSE)</f>
        <v>#N/A</v>
      </c>
    </row>
    <row r="532" spans="1:6" x14ac:dyDescent="0.2">
      <c r="A532" s="380"/>
      <c r="B532" s="381"/>
      <c r="C532" s="68"/>
      <c r="D532" s="78">
        <f>VLOOKUP(C532,Itinerario!$D$117:$W$147,18,FALSE)</f>
        <v>0</v>
      </c>
      <c r="E532" s="79">
        <f>VLOOKUP(C532,Itinerario!$D$117:$W$147,19,FALSE)</f>
        <v>0</v>
      </c>
      <c r="F532" s="79" t="e">
        <f>VLOOKUP(C532,Organización_Modular!$F$103:$G$133,2,FALSE)</f>
        <v>#N/A</v>
      </c>
    </row>
    <row r="533" spans="1:6" x14ac:dyDescent="0.2">
      <c r="A533" s="380"/>
      <c r="B533" s="381"/>
      <c r="C533" s="68"/>
      <c r="D533" s="78">
        <f>VLOOKUP(C533,Itinerario!$D$117:$W$147,18,FALSE)</f>
        <v>0</v>
      </c>
      <c r="E533" s="79">
        <f>VLOOKUP(C533,Itinerario!$D$117:$W$147,19,FALSE)</f>
        <v>0</v>
      </c>
      <c r="F533" s="79" t="e">
        <f>VLOOKUP(C533,Organización_Modular!$F$103:$G$133,2,FALSE)</f>
        <v>#N/A</v>
      </c>
    </row>
    <row r="534" spans="1:6" x14ac:dyDescent="0.2">
      <c r="A534" s="380"/>
      <c r="B534" s="381"/>
      <c r="C534" s="68"/>
      <c r="D534" s="78">
        <f>VLOOKUP(C534,Itinerario!$D$117:$W$147,18,FALSE)</f>
        <v>0</v>
      </c>
      <c r="E534" s="79">
        <f>VLOOKUP(C534,Itinerario!$D$117:$W$147,19,FALSE)</f>
        <v>0</v>
      </c>
      <c r="F534" s="79" t="e">
        <f>VLOOKUP(C534,Organización_Modular!$F$103:$G$133,2,FALSE)</f>
        <v>#N/A</v>
      </c>
    </row>
    <row r="535" spans="1:6" x14ac:dyDescent="0.2">
      <c r="A535" s="380"/>
      <c r="B535" s="381"/>
      <c r="C535" s="68"/>
      <c r="D535" s="78">
        <f>VLOOKUP(C535,Itinerario!$D$117:$W$147,18,FALSE)</f>
        <v>0</v>
      </c>
      <c r="E535" s="79">
        <f>VLOOKUP(C535,Itinerario!$D$117:$W$147,19,FALSE)</f>
        <v>0</v>
      </c>
      <c r="F535" s="79" t="e">
        <f>VLOOKUP(C535,Organización_Modular!$F$103:$G$133,2,FALSE)</f>
        <v>#N/A</v>
      </c>
    </row>
    <row r="536" spans="1:6" x14ac:dyDescent="0.2">
      <c r="A536" s="380"/>
      <c r="B536" s="381"/>
      <c r="C536" s="68"/>
      <c r="D536" s="78">
        <f>VLOOKUP(C536,Itinerario!$D$117:$W$147,18,FALSE)</f>
        <v>0</v>
      </c>
      <c r="E536" s="79">
        <f>VLOOKUP(C536,Itinerario!$D$117:$W$147,19,FALSE)</f>
        <v>0</v>
      </c>
      <c r="F536" s="79" t="e">
        <f>VLOOKUP(C536,Organización_Modular!$F$103:$G$133,2,FALSE)</f>
        <v>#N/A</v>
      </c>
    </row>
    <row r="537" spans="1:6" x14ac:dyDescent="0.2">
      <c r="A537" s="380"/>
      <c r="B537" s="381"/>
      <c r="C537" s="68"/>
      <c r="D537" s="78">
        <f>VLOOKUP(C537,Itinerario!$D$117:$W$147,18,FALSE)</f>
        <v>0</v>
      </c>
      <c r="E537" s="79">
        <f>VLOOKUP(C537,Itinerario!$D$117:$W$147,19,FALSE)</f>
        <v>0</v>
      </c>
      <c r="F537" s="79" t="e">
        <f>VLOOKUP(C537,Organización_Modular!$F$103:$G$133,2,FALSE)</f>
        <v>#N/A</v>
      </c>
    </row>
    <row r="538" spans="1:6" x14ac:dyDescent="0.2">
      <c r="A538" s="380"/>
      <c r="B538" s="381"/>
      <c r="C538" s="68"/>
      <c r="D538" s="78">
        <f>VLOOKUP(C538,Itinerario!$D$117:$W$147,18,FALSE)</f>
        <v>0</v>
      </c>
      <c r="E538" s="79">
        <f>VLOOKUP(C538,Itinerario!$D$117:$W$147,19,FALSE)</f>
        <v>0</v>
      </c>
      <c r="F538" s="79" t="e">
        <f>VLOOKUP(C538,Organización_Modular!$F$103:$G$133,2,FALSE)</f>
        <v>#N/A</v>
      </c>
    </row>
    <row r="539" spans="1:6" x14ac:dyDescent="0.2">
      <c r="A539" s="380"/>
      <c r="B539" s="381"/>
      <c r="C539" s="69"/>
      <c r="D539" s="78">
        <f>VLOOKUP(C539,Itinerario!$D$117:$W$147,18,FALSE)</f>
        <v>0</v>
      </c>
      <c r="E539" s="79">
        <f>VLOOKUP(C539,Itinerario!$D$117:$W$147,19,FALSE)</f>
        <v>0</v>
      </c>
      <c r="F539" s="79" t="e">
        <f>VLOOKUP(C539,Organización_Modular!$F$103:$G$133,2,FALSE)</f>
        <v>#N/A</v>
      </c>
    </row>
    <row r="540" spans="1:6" x14ac:dyDescent="0.2">
      <c r="A540" s="380"/>
      <c r="B540" s="381"/>
      <c r="C540" s="69"/>
      <c r="D540" s="78">
        <f>VLOOKUP(C540,Itinerario!$D$117:$W$147,18,FALSE)</f>
        <v>0</v>
      </c>
      <c r="E540" s="79">
        <f>VLOOKUP(C540,Itinerario!$D$117:$W$147,19,FALSE)</f>
        <v>0</v>
      </c>
      <c r="F540" s="79" t="e">
        <f>VLOOKUP(C540,Organización_Modular!$F$103:$G$133,2,FALSE)</f>
        <v>#N/A</v>
      </c>
    </row>
    <row r="541" spans="1:6" x14ac:dyDescent="0.2">
      <c r="A541" s="380"/>
      <c r="B541" s="381"/>
      <c r="C541" s="69"/>
      <c r="D541" s="78">
        <f>VLOOKUP(C541,Itinerario!$D$117:$W$147,18,FALSE)</f>
        <v>0</v>
      </c>
      <c r="E541" s="79">
        <f>VLOOKUP(C541,Itinerario!$D$117:$W$147,19,FALSE)</f>
        <v>0</v>
      </c>
      <c r="F541" s="79" t="e">
        <f>VLOOKUP(C541,Organización_Modular!$F$103:$G$133,2,FALSE)</f>
        <v>#N/A</v>
      </c>
    </row>
    <row r="542" spans="1:6" x14ac:dyDescent="0.2">
      <c r="A542" s="380"/>
      <c r="B542" s="381"/>
      <c r="C542" s="69"/>
      <c r="D542" s="78">
        <f>VLOOKUP(C542,Itinerario!$D$117:$W$147,18,FALSE)</f>
        <v>0</v>
      </c>
      <c r="E542" s="79">
        <f>VLOOKUP(C542,Itinerario!$D$117:$W$147,19,FALSE)</f>
        <v>0</v>
      </c>
      <c r="F542" s="79" t="e">
        <f>VLOOKUP(C542,Organización_Modular!$F$103:$G$133,2,FALSE)</f>
        <v>#N/A</v>
      </c>
    </row>
    <row r="543" spans="1:6" x14ac:dyDescent="0.2">
      <c r="A543" s="380"/>
      <c r="B543" s="381"/>
      <c r="C543" s="69"/>
      <c r="D543" s="78">
        <f>VLOOKUP(C543,Itinerario!$D$117:$W$147,18,FALSE)</f>
        <v>0</v>
      </c>
      <c r="E543" s="79">
        <f>VLOOKUP(C543,Itinerario!$D$117:$W$147,19,FALSE)</f>
        <v>0</v>
      </c>
      <c r="F543" s="79" t="e">
        <f>VLOOKUP(C543,Organización_Modular!$F$103:$G$133,2,FALSE)</f>
        <v>#N/A</v>
      </c>
    </row>
    <row r="544" spans="1:6" x14ac:dyDescent="0.2">
      <c r="A544" s="380"/>
      <c r="B544" s="381"/>
      <c r="C544" s="69"/>
      <c r="D544" s="78">
        <f>VLOOKUP(C544,Itinerario!$D$117:$W$147,18,FALSE)</f>
        <v>0</v>
      </c>
      <c r="E544" s="79">
        <f>VLOOKUP(C544,Itinerario!$D$117:$W$147,19,FALSE)</f>
        <v>0</v>
      </c>
      <c r="F544" s="79" t="e">
        <f>VLOOKUP(C544,Organización_Modular!$F$103:$G$133,2,FALSE)</f>
        <v>#N/A</v>
      </c>
    </row>
    <row r="545" spans="1:6" x14ac:dyDescent="0.2">
      <c r="A545" s="380"/>
      <c r="B545" s="381"/>
      <c r="C545" s="69"/>
      <c r="D545" s="78">
        <f>VLOOKUP(C545,Itinerario!$D$117:$W$147,18,FALSE)</f>
        <v>0</v>
      </c>
      <c r="E545" s="79">
        <f>VLOOKUP(C545,Itinerario!$D$117:$W$147,19,FALSE)</f>
        <v>0</v>
      </c>
      <c r="F545" s="79" t="e">
        <f>VLOOKUP(C545,Organización_Modular!$F$103:$G$133,2,FALSE)</f>
        <v>#N/A</v>
      </c>
    </row>
    <row r="546" spans="1:6" x14ac:dyDescent="0.2">
      <c r="A546" s="380"/>
      <c r="B546" s="381"/>
      <c r="C546" s="69"/>
      <c r="D546" s="78">
        <f>VLOOKUP(C546,Itinerario!$D$117:$W$147,18,FALSE)</f>
        <v>0</v>
      </c>
      <c r="E546" s="79">
        <f>VLOOKUP(C546,Itinerario!$D$117:$W$147,19,FALSE)</f>
        <v>0</v>
      </c>
      <c r="F546" s="79" t="e">
        <f>VLOOKUP(C546,Organización_Modular!$F$103:$G$133,2,FALSE)</f>
        <v>#N/A</v>
      </c>
    </row>
    <row r="547" spans="1:6" x14ac:dyDescent="0.2">
      <c r="A547" s="380"/>
      <c r="B547" s="381"/>
      <c r="C547" s="69"/>
      <c r="D547" s="78">
        <f>VLOOKUP(C547,Itinerario!$D$117:$W$147,18,FALSE)</f>
        <v>0</v>
      </c>
      <c r="E547" s="79">
        <f>VLOOKUP(C547,Itinerario!$D$117:$W$147,19,FALSE)</f>
        <v>0</v>
      </c>
      <c r="F547" s="79" t="e">
        <f>VLOOKUP(C547,Organización_Modular!$F$103:$G$133,2,FALSE)</f>
        <v>#N/A</v>
      </c>
    </row>
    <row r="548" spans="1:6" x14ac:dyDescent="0.2">
      <c r="A548" s="380"/>
      <c r="B548" s="381"/>
      <c r="C548" s="69"/>
      <c r="D548" s="78">
        <f>VLOOKUP(C548,Itinerario!$D$117:$W$147,18,FALSE)</f>
        <v>0</v>
      </c>
      <c r="E548" s="79">
        <f>VLOOKUP(C548,Itinerario!$D$117:$W$147,19,FALSE)</f>
        <v>0</v>
      </c>
      <c r="F548" s="79" t="e">
        <f>VLOOKUP(C548,Organización_Modular!$F$103:$G$133,2,FALSE)</f>
        <v>#N/A</v>
      </c>
    </row>
    <row r="549" spans="1:6" x14ac:dyDescent="0.2">
      <c r="A549" s="380"/>
      <c r="B549" s="381"/>
      <c r="C549" s="69"/>
      <c r="D549" s="78">
        <f>VLOOKUP(C549,Itinerario!$D$117:$W$147,18,FALSE)</f>
        <v>0</v>
      </c>
      <c r="E549" s="79">
        <f>VLOOKUP(C549,Itinerario!$D$117:$W$147,19,FALSE)</f>
        <v>0</v>
      </c>
      <c r="F549" s="79" t="e">
        <f>VLOOKUP(C549,Organización_Modular!$F$103:$G$133,2,FALSE)</f>
        <v>#N/A</v>
      </c>
    </row>
    <row r="550" spans="1:6" x14ac:dyDescent="0.2">
      <c r="A550" s="380"/>
      <c r="B550" s="381"/>
      <c r="C550" s="69"/>
      <c r="D550" s="78">
        <f>VLOOKUP(C550,Itinerario!$D$117:$W$147,18,FALSE)</f>
        <v>0</v>
      </c>
      <c r="E550" s="79">
        <f>VLOOKUP(C550,Itinerario!$D$117:$W$147,19,FALSE)</f>
        <v>0</v>
      </c>
      <c r="F550" s="79" t="e">
        <f>VLOOKUP(C550,Organización_Modular!$F$103:$G$133,2,FALSE)</f>
        <v>#N/A</v>
      </c>
    </row>
    <row r="551" spans="1:6" x14ac:dyDescent="0.2">
      <c r="A551" s="380"/>
      <c r="B551" s="381"/>
      <c r="C551" s="69"/>
      <c r="D551" s="78">
        <f>VLOOKUP(C551,Itinerario!$D$117:$W$147,18,FALSE)</f>
        <v>0</v>
      </c>
      <c r="E551" s="79">
        <f>VLOOKUP(C551,Itinerario!$D$117:$W$147,19,FALSE)</f>
        <v>0</v>
      </c>
      <c r="F551" s="79" t="e">
        <f>VLOOKUP(C551,Organización_Modular!$F$103:$G$133,2,FALSE)</f>
        <v>#N/A</v>
      </c>
    </row>
    <row r="552" spans="1:6" x14ac:dyDescent="0.2">
      <c r="A552" s="380"/>
      <c r="B552" s="381"/>
      <c r="C552" s="69"/>
      <c r="D552" s="78">
        <f>VLOOKUP(C552,Itinerario!$D$117:$W$147,18,FALSE)</f>
        <v>0</v>
      </c>
      <c r="E552" s="79">
        <f>VLOOKUP(C552,Itinerario!$D$117:$W$147,19,FALSE)</f>
        <v>0</v>
      </c>
      <c r="F552" s="79" t="e">
        <f>VLOOKUP(C552,Organización_Modular!$F$103:$G$133,2,FALSE)</f>
        <v>#N/A</v>
      </c>
    </row>
    <row r="553" spans="1:6" x14ac:dyDescent="0.2">
      <c r="A553" s="380"/>
      <c r="B553" s="381"/>
      <c r="C553" s="69"/>
      <c r="D553" s="78">
        <f>VLOOKUP(C553,Itinerario!$D$117:$W$147,18,FALSE)</f>
        <v>0</v>
      </c>
      <c r="E553" s="79">
        <f>VLOOKUP(C553,Itinerario!$D$117:$W$147,19,FALSE)</f>
        <v>0</v>
      </c>
      <c r="F553" s="79" t="e">
        <f>VLOOKUP(C553,Organización_Modular!$F$103:$G$133,2,FALSE)</f>
        <v>#N/A</v>
      </c>
    </row>
    <row r="554" spans="1:6" x14ac:dyDescent="0.2">
      <c r="A554" s="380"/>
      <c r="B554" s="381"/>
      <c r="C554" s="69"/>
      <c r="D554" s="78">
        <f>VLOOKUP(C554,Itinerario!$D$117:$W$147,18,FALSE)</f>
        <v>0</v>
      </c>
      <c r="E554" s="79">
        <f>VLOOKUP(C554,Itinerario!$D$117:$W$147,19,FALSE)</f>
        <v>0</v>
      </c>
      <c r="F554" s="79" t="e">
        <f>VLOOKUP(C554,Organización_Modular!$F$103:$G$133,2,FALSE)</f>
        <v>#N/A</v>
      </c>
    </row>
    <row r="555" spans="1:6" x14ac:dyDescent="0.2">
      <c r="A555" s="380"/>
      <c r="B555" s="381"/>
      <c r="C555" s="69"/>
      <c r="D555" s="78">
        <f>VLOOKUP(C555,Itinerario!$D$117:$W$147,18,FALSE)</f>
        <v>0</v>
      </c>
      <c r="E555" s="79">
        <f>VLOOKUP(C555,Itinerario!$D$117:$W$147,19,FALSE)</f>
        <v>0</v>
      </c>
      <c r="F555" s="79" t="e">
        <f>VLOOKUP(C555,Organización_Modular!$F$103:$G$133,2,FALSE)</f>
        <v>#N/A</v>
      </c>
    </row>
    <row r="556" spans="1:6" x14ac:dyDescent="0.2">
      <c r="A556" s="380"/>
      <c r="B556" s="381"/>
      <c r="C556" s="69"/>
      <c r="D556" s="78">
        <f>VLOOKUP(C556,Itinerario!$D$117:$W$147,18,FALSE)</f>
        <v>0</v>
      </c>
      <c r="E556" s="79">
        <f>VLOOKUP(C556,Itinerario!$D$117:$W$147,19,FALSE)</f>
        <v>0</v>
      </c>
      <c r="F556" s="79" t="e">
        <f>VLOOKUP(C556,Organización_Modular!$F$103:$G$133,2,FALSE)</f>
        <v>#N/A</v>
      </c>
    </row>
    <row r="557" spans="1:6" x14ac:dyDescent="0.2">
      <c r="A557" s="380"/>
      <c r="B557" s="381"/>
      <c r="C557" s="69"/>
      <c r="D557" s="78">
        <f>VLOOKUP(C557,Itinerario!$D$117:$W$147,18,FALSE)</f>
        <v>0</v>
      </c>
      <c r="E557" s="79">
        <f>VLOOKUP(C557,Itinerario!$D$117:$W$147,19,FALSE)</f>
        <v>0</v>
      </c>
      <c r="F557" s="79" t="e">
        <f>VLOOKUP(C557,Organización_Modular!$F$103:$G$133,2,FALSE)</f>
        <v>#N/A</v>
      </c>
    </row>
    <row r="558" spans="1:6" x14ac:dyDescent="0.2">
      <c r="A558" s="380"/>
      <c r="B558" s="381"/>
      <c r="C558" s="69"/>
      <c r="D558" s="78">
        <f>VLOOKUP(C558,Itinerario!$D$117:$W$147,18,FALSE)</f>
        <v>0</v>
      </c>
      <c r="E558" s="79">
        <f>VLOOKUP(C558,Itinerario!$D$117:$W$147,19,FALSE)</f>
        <v>0</v>
      </c>
      <c r="F558" s="79" t="e">
        <f>VLOOKUP(C558,Organización_Modular!$F$103:$G$133,2,FALSE)</f>
        <v>#N/A</v>
      </c>
    </row>
    <row r="559" spans="1:6" x14ac:dyDescent="0.2">
      <c r="A559" s="380"/>
      <c r="B559" s="381"/>
      <c r="C559" s="69"/>
      <c r="D559" s="78">
        <f>VLOOKUP(C559,Itinerario!$D$117:$W$147,18,FALSE)</f>
        <v>0</v>
      </c>
      <c r="E559" s="79">
        <f>VLOOKUP(C559,Itinerario!$D$117:$W$147,19,FALSE)</f>
        <v>0</v>
      </c>
      <c r="F559" s="79" t="e">
        <f>VLOOKUP(C559,Organización_Modular!$F$103:$G$133,2,FALSE)</f>
        <v>#N/A</v>
      </c>
    </row>
    <row r="560" spans="1:6" x14ac:dyDescent="0.2">
      <c r="A560" s="380"/>
      <c r="B560" s="381"/>
      <c r="C560" s="69"/>
      <c r="D560" s="78">
        <f>VLOOKUP(C560,Itinerario!$D$117:$W$147,18,FALSE)</f>
        <v>0</v>
      </c>
      <c r="E560" s="79">
        <f>VLOOKUP(C560,Itinerario!$D$117:$W$147,19,FALSE)</f>
        <v>0</v>
      </c>
      <c r="F560" s="79" t="e">
        <f>VLOOKUP(C560,Organización_Modular!$F$103:$G$133,2,FALSE)</f>
        <v>#N/A</v>
      </c>
    </row>
    <row r="561" spans="1:6" x14ac:dyDescent="0.2">
      <c r="A561" s="380"/>
      <c r="B561" s="381"/>
      <c r="C561" s="69"/>
      <c r="D561" s="78">
        <f>VLOOKUP(C561,Itinerario!$D$117:$W$147,18,FALSE)</f>
        <v>0</v>
      </c>
      <c r="E561" s="79">
        <f>VLOOKUP(C561,Itinerario!$D$117:$W$147,19,FALSE)</f>
        <v>0</v>
      </c>
      <c r="F561" s="79" t="e">
        <f>VLOOKUP(C561,Organización_Modular!$F$103:$G$133,2,FALSE)</f>
        <v>#N/A</v>
      </c>
    </row>
    <row r="562" spans="1:6" x14ac:dyDescent="0.2">
      <c r="A562" s="380"/>
      <c r="B562" s="381"/>
      <c r="C562" s="69"/>
      <c r="D562" s="78">
        <f>VLOOKUP(C562,Itinerario!$D$117:$W$147,18,FALSE)</f>
        <v>0</v>
      </c>
      <c r="E562" s="79">
        <f>VLOOKUP(C562,Itinerario!$D$117:$W$147,19,FALSE)</f>
        <v>0</v>
      </c>
      <c r="F562" s="79" t="e">
        <f>VLOOKUP(C562,Organización_Modular!$F$103:$G$133,2,FALSE)</f>
        <v>#N/A</v>
      </c>
    </row>
    <row r="563" spans="1:6" x14ac:dyDescent="0.2">
      <c r="A563" s="380"/>
      <c r="B563" s="381"/>
      <c r="C563" s="69"/>
      <c r="D563" s="78">
        <f>VLOOKUP(C563,Itinerario!$D$117:$W$147,18,FALSE)</f>
        <v>0</v>
      </c>
      <c r="E563" s="79">
        <f>VLOOKUP(C563,Itinerario!$D$117:$W$147,19,FALSE)</f>
        <v>0</v>
      </c>
      <c r="F563" s="79" t="e">
        <f>VLOOKUP(C563,Organización_Modular!$F$103:$G$133,2,FALSE)</f>
        <v>#N/A</v>
      </c>
    </row>
    <row r="564" spans="1:6" x14ac:dyDescent="0.2">
      <c r="A564" s="380"/>
      <c r="B564" s="381"/>
      <c r="C564" s="69"/>
      <c r="D564" s="78">
        <f>VLOOKUP(C564,Itinerario!$D$117:$W$147,18,FALSE)</f>
        <v>0</v>
      </c>
      <c r="E564" s="79">
        <f>VLOOKUP(C564,Itinerario!$D$117:$W$147,19,FALSE)</f>
        <v>0</v>
      </c>
      <c r="F564" s="79" t="e">
        <f>VLOOKUP(C564,Organización_Modular!$F$103:$G$133,2,FALSE)</f>
        <v>#N/A</v>
      </c>
    </row>
    <row r="565" spans="1:6" x14ac:dyDescent="0.2">
      <c r="A565" s="380"/>
      <c r="B565" s="381"/>
      <c r="C565" s="69"/>
      <c r="D565" s="78">
        <f>VLOOKUP(C565,Itinerario!$D$117:$W$147,18,FALSE)</f>
        <v>0</v>
      </c>
      <c r="E565" s="79">
        <f>VLOOKUP(C565,Itinerario!$D$117:$W$147,19,FALSE)</f>
        <v>0</v>
      </c>
      <c r="F565" s="79" t="e">
        <f>VLOOKUP(C565,Organización_Modular!$F$103:$G$133,2,FALSE)</f>
        <v>#N/A</v>
      </c>
    </row>
    <row r="566" spans="1:6" x14ac:dyDescent="0.2">
      <c r="A566" s="380"/>
      <c r="B566" s="381"/>
      <c r="C566" s="69"/>
      <c r="D566" s="78">
        <f>VLOOKUP(C566,Itinerario!$D$117:$W$147,18,FALSE)</f>
        <v>0</v>
      </c>
      <c r="E566" s="79">
        <f>VLOOKUP(C566,Itinerario!$D$117:$W$147,19,FALSE)</f>
        <v>0</v>
      </c>
      <c r="F566" s="79" t="e">
        <f>VLOOKUP(C566,Organización_Modular!$F$103:$G$133,2,FALSE)</f>
        <v>#N/A</v>
      </c>
    </row>
    <row r="567" spans="1:6" x14ac:dyDescent="0.2">
      <c r="A567" s="380"/>
      <c r="B567" s="381"/>
      <c r="C567" s="69"/>
      <c r="D567" s="78">
        <f>VLOOKUP(C567,Itinerario!$D$117:$W$147,18,FALSE)</f>
        <v>0</v>
      </c>
      <c r="E567" s="79">
        <f>VLOOKUP(C567,Itinerario!$D$117:$W$147,19,FALSE)</f>
        <v>0</v>
      </c>
      <c r="F567" s="79" t="e">
        <f>VLOOKUP(C567,Organización_Modular!$F$103:$G$133,2,FALSE)</f>
        <v>#N/A</v>
      </c>
    </row>
    <row r="568" spans="1:6" x14ac:dyDescent="0.2">
      <c r="A568" s="380"/>
      <c r="B568" s="381"/>
      <c r="C568" s="69"/>
      <c r="D568" s="78">
        <f>VLOOKUP(C568,Itinerario!$D$117:$W$147,18,FALSE)</f>
        <v>0</v>
      </c>
      <c r="E568" s="79">
        <f>VLOOKUP(C568,Itinerario!$D$117:$W$147,19,FALSE)</f>
        <v>0</v>
      </c>
      <c r="F568" s="79" t="e">
        <f>VLOOKUP(C568,Organización_Modular!$F$103:$G$133,2,FALSE)</f>
        <v>#N/A</v>
      </c>
    </row>
    <row r="569" spans="1:6" x14ac:dyDescent="0.2">
      <c r="A569" s="380"/>
      <c r="B569" s="381"/>
      <c r="C569" s="69"/>
      <c r="D569" s="78">
        <f>VLOOKUP(C569,Itinerario!$D$117:$W$147,18,FALSE)</f>
        <v>0</v>
      </c>
      <c r="E569" s="79">
        <f>VLOOKUP(C569,Itinerario!$D$117:$W$147,19,FALSE)</f>
        <v>0</v>
      </c>
      <c r="F569" s="79" t="e">
        <f>VLOOKUP(C569,Organización_Modular!$F$103:$G$133,2,FALSE)</f>
        <v>#N/A</v>
      </c>
    </row>
    <row r="570" spans="1:6" x14ac:dyDescent="0.2">
      <c r="A570" s="380"/>
      <c r="B570" s="381"/>
      <c r="C570" s="69"/>
      <c r="D570" s="78">
        <f>VLOOKUP(C570,Itinerario!$D$117:$W$147,18,FALSE)</f>
        <v>0</v>
      </c>
      <c r="E570" s="79">
        <f>VLOOKUP(C570,Itinerario!$D$117:$W$147,19,FALSE)</f>
        <v>0</v>
      </c>
      <c r="F570" s="79" t="e">
        <f>VLOOKUP(C570,Organización_Modular!$F$103:$G$133,2,FALSE)</f>
        <v>#N/A</v>
      </c>
    </row>
    <row r="571" spans="1:6" x14ac:dyDescent="0.2">
      <c r="A571" s="380"/>
      <c r="B571" s="381"/>
      <c r="C571" s="69"/>
      <c r="D571" s="78">
        <f>VLOOKUP(C571,Itinerario!$D$117:$W$147,18,FALSE)</f>
        <v>0</v>
      </c>
      <c r="E571" s="79">
        <f>VLOOKUP(C571,Itinerario!$D$117:$W$147,19,FALSE)</f>
        <v>0</v>
      </c>
      <c r="F571" s="79" t="e">
        <f>VLOOKUP(C571,Organización_Modular!$F$103:$G$133,2,FALSE)</f>
        <v>#N/A</v>
      </c>
    </row>
    <row r="572" spans="1:6" x14ac:dyDescent="0.2">
      <c r="A572" s="380"/>
      <c r="B572" s="381"/>
      <c r="C572" s="69"/>
      <c r="D572" s="78">
        <f>VLOOKUP(C572,Itinerario!$D$117:$W$147,18,FALSE)</f>
        <v>0</v>
      </c>
      <c r="E572" s="79">
        <f>VLOOKUP(C572,Itinerario!$D$117:$W$147,19,FALSE)</f>
        <v>0</v>
      </c>
      <c r="F572" s="79" t="e">
        <f>VLOOKUP(C572,Organización_Modular!$F$103:$G$133,2,FALSE)</f>
        <v>#N/A</v>
      </c>
    </row>
    <row r="573" spans="1:6" x14ac:dyDescent="0.2">
      <c r="A573" s="380"/>
      <c r="B573" s="381"/>
      <c r="C573" s="69"/>
      <c r="D573" s="78">
        <f>VLOOKUP(C573,Itinerario!$D$117:$W$147,18,FALSE)</f>
        <v>0</v>
      </c>
      <c r="E573" s="79">
        <f>VLOOKUP(C573,Itinerario!$D$117:$W$147,19,FALSE)</f>
        <v>0</v>
      </c>
      <c r="F573" s="79" t="e">
        <f>VLOOKUP(C573,Organización_Modular!$F$103:$G$133,2,FALSE)</f>
        <v>#N/A</v>
      </c>
    </row>
    <row r="574" spans="1:6" x14ac:dyDescent="0.2">
      <c r="A574" s="380"/>
      <c r="B574" s="381"/>
      <c r="C574" s="69"/>
      <c r="D574" s="78">
        <f>VLOOKUP(C574,Itinerario!$D$117:$W$147,18,FALSE)</f>
        <v>0</v>
      </c>
      <c r="E574" s="79">
        <f>VLOOKUP(C574,Itinerario!$D$117:$W$147,19,FALSE)</f>
        <v>0</v>
      </c>
      <c r="F574" s="79" t="e">
        <f>VLOOKUP(C574,Organización_Modular!$F$103:$G$133,2,FALSE)</f>
        <v>#N/A</v>
      </c>
    </row>
    <row r="575" spans="1:6" x14ac:dyDescent="0.2">
      <c r="A575" s="380"/>
      <c r="B575" s="381"/>
      <c r="C575" s="69"/>
      <c r="D575" s="78">
        <f>VLOOKUP(C575,Itinerario!$D$117:$W$147,18,FALSE)</f>
        <v>0</v>
      </c>
      <c r="E575" s="79">
        <f>VLOOKUP(C575,Itinerario!$D$117:$W$147,19,FALSE)</f>
        <v>0</v>
      </c>
      <c r="F575" s="79" t="e">
        <f>VLOOKUP(C575,Organización_Modular!$F$103:$G$133,2,FALSE)</f>
        <v>#N/A</v>
      </c>
    </row>
    <row r="576" spans="1:6" x14ac:dyDescent="0.2">
      <c r="A576" s="380"/>
      <c r="B576" s="381"/>
      <c r="C576" s="69"/>
      <c r="D576" s="78">
        <f>VLOOKUP(C576,Itinerario!$D$117:$W$147,18,FALSE)</f>
        <v>0</v>
      </c>
      <c r="E576" s="79">
        <f>VLOOKUP(C576,Itinerario!$D$117:$W$147,19,FALSE)</f>
        <v>0</v>
      </c>
      <c r="F576" s="79" t="e">
        <f>VLOOKUP(C576,Organización_Modular!$F$103:$G$133,2,FALSE)</f>
        <v>#N/A</v>
      </c>
    </row>
    <row r="577" spans="1:6" x14ac:dyDescent="0.2">
      <c r="A577" s="380"/>
      <c r="B577" s="381"/>
      <c r="C577" s="69"/>
      <c r="D577" s="78">
        <f>VLOOKUP(C577,Itinerario!$D$117:$W$147,18,FALSE)</f>
        <v>0</v>
      </c>
      <c r="E577" s="79">
        <f>VLOOKUP(C577,Itinerario!$D$117:$W$147,19,FALSE)</f>
        <v>0</v>
      </c>
      <c r="F577" s="79" t="e">
        <f>VLOOKUP(C577,Organización_Modular!$F$103:$G$133,2,FALSE)</f>
        <v>#N/A</v>
      </c>
    </row>
    <row r="578" spans="1:6" x14ac:dyDescent="0.2">
      <c r="A578" s="380"/>
      <c r="B578" s="381"/>
      <c r="C578" s="69"/>
      <c r="D578" s="78">
        <f>VLOOKUP(C578,Itinerario!$D$117:$W$147,18,FALSE)</f>
        <v>0</v>
      </c>
      <c r="E578" s="79">
        <f>VLOOKUP(C578,Itinerario!$D$117:$W$147,19,FALSE)</f>
        <v>0</v>
      </c>
      <c r="F578" s="79" t="e">
        <f>VLOOKUP(C578,Organización_Modular!$F$103:$G$133,2,FALSE)</f>
        <v>#N/A</v>
      </c>
    </row>
    <row r="579" spans="1:6" x14ac:dyDescent="0.2">
      <c r="A579" s="380"/>
      <c r="B579" s="381"/>
      <c r="C579" s="69"/>
      <c r="D579" s="78">
        <f>VLOOKUP(C579,Itinerario!$D$117:$W$147,18,FALSE)</f>
        <v>0</v>
      </c>
      <c r="E579" s="79">
        <f>VLOOKUP(C579,Itinerario!$D$117:$W$147,19,FALSE)</f>
        <v>0</v>
      </c>
      <c r="F579" s="79" t="e">
        <f>VLOOKUP(C579,Organización_Modular!$F$103:$G$133,2,FALSE)</f>
        <v>#N/A</v>
      </c>
    </row>
    <row r="580" spans="1:6" x14ac:dyDescent="0.2">
      <c r="A580" s="380"/>
      <c r="B580" s="381"/>
      <c r="C580" s="69"/>
      <c r="D580" s="78">
        <f>VLOOKUP(C580,Itinerario!$D$117:$W$147,18,FALSE)</f>
        <v>0</v>
      </c>
      <c r="E580" s="79">
        <f>VLOOKUP(C580,Itinerario!$D$117:$W$147,19,FALSE)</f>
        <v>0</v>
      </c>
      <c r="F580" s="79" t="e">
        <f>VLOOKUP(C580,Organización_Modular!$F$103:$G$133,2,FALSE)</f>
        <v>#N/A</v>
      </c>
    </row>
    <row r="581" spans="1:6" x14ac:dyDescent="0.2">
      <c r="A581" s="380"/>
      <c r="B581" s="381"/>
      <c r="C581" s="69"/>
      <c r="D581" s="78">
        <f>VLOOKUP(C581,Itinerario!$D$117:$W$147,18,FALSE)</f>
        <v>0</v>
      </c>
      <c r="E581" s="79">
        <f>VLOOKUP(C581,Itinerario!$D$117:$W$147,19,FALSE)</f>
        <v>0</v>
      </c>
      <c r="F581" s="79" t="e">
        <f>VLOOKUP(C581,Organización_Modular!$F$103:$G$133,2,FALSE)</f>
        <v>#N/A</v>
      </c>
    </row>
    <row r="582" spans="1:6" x14ac:dyDescent="0.2">
      <c r="A582" s="380"/>
      <c r="B582" s="381"/>
      <c r="C582" s="69"/>
      <c r="D582" s="78">
        <f>VLOOKUP(C582,Itinerario!$D$117:$W$147,18,FALSE)</f>
        <v>0</v>
      </c>
      <c r="E582" s="79">
        <f>VLOOKUP(C582,Itinerario!$D$117:$W$147,19,FALSE)</f>
        <v>0</v>
      </c>
      <c r="F582" s="79" t="e">
        <f>VLOOKUP(C582,Organización_Modular!$F$103:$G$133,2,FALSE)</f>
        <v>#N/A</v>
      </c>
    </row>
    <row r="583" spans="1:6" x14ac:dyDescent="0.2">
      <c r="A583" s="380"/>
      <c r="B583" s="381"/>
      <c r="C583" s="69"/>
      <c r="D583" s="78">
        <f>VLOOKUP(C583,Itinerario!$D$117:$W$147,18,FALSE)</f>
        <v>0</v>
      </c>
      <c r="E583" s="79">
        <f>VLOOKUP(C583,Itinerario!$D$117:$W$147,19,FALSE)</f>
        <v>0</v>
      </c>
      <c r="F583" s="79" t="e">
        <f>VLOOKUP(C583,Organización_Modular!$F$103:$G$133,2,FALSE)</f>
        <v>#N/A</v>
      </c>
    </row>
    <row r="584" spans="1:6" x14ac:dyDescent="0.2">
      <c r="A584" s="380"/>
      <c r="B584" s="381"/>
      <c r="C584" s="69"/>
      <c r="D584" s="78">
        <f>VLOOKUP(C584,Itinerario!$D$117:$W$147,18,FALSE)</f>
        <v>0</v>
      </c>
      <c r="E584" s="79">
        <f>VLOOKUP(C584,Itinerario!$D$117:$W$147,19,FALSE)</f>
        <v>0</v>
      </c>
      <c r="F584" s="79" t="e">
        <f>VLOOKUP(C584,Organización_Modular!$F$103:$G$133,2,FALSE)</f>
        <v>#N/A</v>
      </c>
    </row>
    <row r="585" spans="1:6" x14ac:dyDescent="0.2">
      <c r="A585" s="380"/>
      <c r="B585" s="381"/>
      <c r="C585" s="69"/>
      <c r="D585" s="78">
        <f>VLOOKUP(C585,Itinerario!$D$117:$W$147,18,FALSE)</f>
        <v>0</v>
      </c>
      <c r="E585" s="79">
        <f>VLOOKUP(C585,Itinerario!$D$117:$W$147,19,FALSE)</f>
        <v>0</v>
      </c>
      <c r="F585" s="79" t="e">
        <f>VLOOKUP(C585,Organización_Modular!$F$103:$G$133,2,FALSE)</f>
        <v>#N/A</v>
      </c>
    </row>
    <row r="586" spans="1:6" x14ac:dyDescent="0.2">
      <c r="A586" s="380"/>
      <c r="B586" s="381"/>
      <c r="C586" s="69"/>
      <c r="D586" s="78">
        <f>VLOOKUP(C586,Itinerario!$D$117:$W$147,18,FALSE)</f>
        <v>0</v>
      </c>
      <c r="E586" s="79">
        <f>VLOOKUP(C586,Itinerario!$D$117:$W$147,19,FALSE)</f>
        <v>0</v>
      </c>
      <c r="F586" s="79" t="e">
        <f>VLOOKUP(C586,Organización_Modular!$F$103:$G$133,2,FALSE)</f>
        <v>#N/A</v>
      </c>
    </row>
    <row r="587" spans="1:6" x14ac:dyDescent="0.2">
      <c r="A587" s="380"/>
      <c r="B587" s="381"/>
      <c r="C587" s="69"/>
      <c r="D587" s="78">
        <f>VLOOKUP(C587,Itinerario!$D$117:$W$147,18,FALSE)</f>
        <v>0</v>
      </c>
      <c r="E587" s="79">
        <f>VLOOKUP(C587,Itinerario!$D$117:$W$147,19,FALSE)</f>
        <v>0</v>
      </c>
      <c r="F587" s="79" t="e">
        <f>VLOOKUP(C587,Organización_Modular!$F$103:$G$133,2,FALSE)</f>
        <v>#N/A</v>
      </c>
    </row>
    <row r="588" spans="1:6" x14ac:dyDescent="0.2">
      <c r="A588" s="380"/>
      <c r="B588" s="381"/>
      <c r="C588" s="69"/>
      <c r="D588" s="78">
        <f>VLOOKUP(C588,Itinerario!$D$117:$W$147,18,FALSE)</f>
        <v>0</v>
      </c>
      <c r="E588" s="79">
        <f>VLOOKUP(C588,Itinerario!$D$117:$W$147,19,FALSE)</f>
        <v>0</v>
      </c>
      <c r="F588" s="79" t="e">
        <f>VLOOKUP(C588,Organización_Modular!$F$103:$G$133,2,FALSE)</f>
        <v>#N/A</v>
      </c>
    </row>
    <row r="589" spans="1:6" x14ac:dyDescent="0.2">
      <c r="A589" s="380"/>
      <c r="B589" s="381"/>
      <c r="C589" s="69"/>
      <c r="D589" s="78">
        <f>VLOOKUP(C589,Itinerario!$D$117:$W$147,18,FALSE)</f>
        <v>0</v>
      </c>
      <c r="E589" s="79">
        <f>VLOOKUP(C589,Itinerario!$D$117:$W$147,19,FALSE)</f>
        <v>0</v>
      </c>
      <c r="F589" s="79" t="e">
        <f>VLOOKUP(C589,Organización_Modular!$F$103:$G$133,2,FALSE)</f>
        <v>#N/A</v>
      </c>
    </row>
    <row r="590" spans="1:6" x14ac:dyDescent="0.2">
      <c r="A590" s="380"/>
      <c r="B590" s="381"/>
      <c r="C590" s="69"/>
      <c r="D590" s="78">
        <f>VLOOKUP(C590,Itinerario!$D$117:$W$147,18,FALSE)</f>
        <v>0</v>
      </c>
      <c r="E590" s="79">
        <f>VLOOKUP(C590,Itinerario!$D$117:$W$147,19,FALSE)</f>
        <v>0</v>
      </c>
      <c r="F590" s="79" t="e">
        <f>VLOOKUP(C590,Organización_Modular!$F$103:$G$133,2,FALSE)</f>
        <v>#N/A</v>
      </c>
    </row>
    <row r="591" spans="1:6" x14ac:dyDescent="0.2">
      <c r="A591" s="380"/>
      <c r="B591" s="381"/>
      <c r="C591" s="69"/>
      <c r="D591" s="78">
        <f>VLOOKUP(C591,Itinerario!$D$117:$W$147,18,FALSE)</f>
        <v>0</v>
      </c>
      <c r="E591" s="79">
        <f>VLOOKUP(C591,Itinerario!$D$117:$W$147,19,FALSE)</f>
        <v>0</v>
      </c>
      <c r="F591" s="79" t="e">
        <f>VLOOKUP(C591,Organización_Modular!$F$103:$G$133,2,FALSE)</f>
        <v>#N/A</v>
      </c>
    </row>
    <row r="592" spans="1:6" x14ac:dyDescent="0.2">
      <c r="A592" s="380"/>
      <c r="B592" s="381"/>
      <c r="C592" s="69"/>
      <c r="D592" s="78">
        <f>VLOOKUP(C592,Itinerario!$D$117:$W$147,18,FALSE)</f>
        <v>0</v>
      </c>
      <c r="E592" s="79">
        <f>VLOOKUP(C592,Itinerario!$D$117:$W$147,19,FALSE)</f>
        <v>0</v>
      </c>
      <c r="F592" s="79" t="e">
        <f>VLOOKUP(C592,Organización_Modular!$F$103:$G$133,2,FALSE)</f>
        <v>#N/A</v>
      </c>
    </row>
    <row r="593" spans="1:6" x14ac:dyDescent="0.2">
      <c r="A593" s="380"/>
      <c r="B593" s="381"/>
      <c r="C593" s="69"/>
      <c r="D593" s="78">
        <f>VLOOKUP(C593,Itinerario!$D$117:$W$147,18,FALSE)</f>
        <v>0</v>
      </c>
      <c r="E593" s="79">
        <f>VLOOKUP(C593,Itinerario!$D$117:$W$147,19,FALSE)</f>
        <v>0</v>
      </c>
      <c r="F593" s="79" t="e">
        <f>VLOOKUP(C593,Organización_Modular!$F$103:$G$133,2,FALSE)</f>
        <v>#N/A</v>
      </c>
    </row>
    <row r="594" spans="1:6" x14ac:dyDescent="0.2">
      <c r="A594" s="380"/>
      <c r="B594" s="381"/>
      <c r="C594" s="69"/>
      <c r="D594" s="78">
        <f>VLOOKUP(C594,Itinerario!$D$117:$W$147,18,FALSE)</f>
        <v>0</v>
      </c>
      <c r="E594" s="79">
        <f>VLOOKUP(C594,Itinerario!$D$117:$W$147,19,FALSE)</f>
        <v>0</v>
      </c>
      <c r="F594" s="79" t="e">
        <f>VLOOKUP(C594,Organización_Modular!$F$103:$G$133,2,FALSE)</f>
        <v>#N/A</v>
      </c>
    </row>
    <row r="595" spans="1:6" x14ac:dyDescent="0.2">
      <c r="A595" s="380"/>
      <c r="B595" s="381"/>
      <c r="C595" s="69"/>
      <c r="D595" s="78">
        <f>VLOOKUP(C595,Itinerario!$D$117:$W$147,18,FALSE)</f>
        <v>0</v>
      </c>
      <c r="E595" s="79">
        <f>VLOOKUP(C595,Itinerario!$D$117:$W$147,19,FALSE)</f>
        <v>0</v>
      </c>
      <c r="F595" s="79" t="e">
        <f>VLOOKUP(C595,Organización_Modular!$F$103:$G$133,2,FALSE)</f>
        <v>#N/A</v>
      </c>
    </row>
    <row r="596" spans="1:6" x14ac:dyDescent="0.2">
      <c r="A596" s="380"/>
      <c r="B596" s="381"/>
      <c r="C596" s="69"/>
      <c r="D596" s="78">
        <f>VLOOKUP(C596,Itinerario!$D$117:$W$147,18,FALSE)</f>
        <v>0</v>
      </c>
      <c r="E596" s="79">
        <f>VLOOKUP(C596,Itinerario!$D$117:$W$147,19,FALSE)</f>
        <v>0</v>
      </c>
      <c r="F596" s="79" t="e">
        <f>VLOOKUP(C596,Organización_Modular!$F$103:$G$133,2,FALSE)</f>
        <v>#N/A</v>
      </c>
    </row>
    <row r="597" spans="1:6" x14ac:dyDescent="0.2">
      <c r="A597" s="380"/>
      <c r="B597" s="381"/>
      <c r="C597" s="69"/>
      <c r="D597" s="78">
        <f>VLOOKUP(C597,Itinerario!$D$117:$W$147,18,FALSE)</f>
        <v>0</v>
      </c>
      <c r="E597" s="79">
        <f>VLOOKUP(C597,Itinerario!$D$117:$W$147,19,FALSE)</f>
        <v>0</v>
      </c>
      <c r="F597" s="79" t="e">
        <f>VLOOKUP(C597,Organización_Modular!$F$103:$G$133,2,FALSE)</f>
        <v>#N/A</v>
      </c>
    </row>
    <row r="598" spans="1:6" x14ac:dyDescent="0.2">
      <c r="A598" s="380"/>
      <c r="B598" s="381"/>
      <c r="C598" s="69"/>
      <c r="D598" s="78">
        <f>VLOOKUP(C598,Itinerario!$D$117:$W$147,18,FALSE)</f>
        <v>0</v>
      </c>
      <c r="E598" s="79">
        <f>VLOOKUP(C598,Itinerario!$D$117:$W$147,19,FALSE)</f>
        <v>0</v>
      </c>
      <c r="F598" s="79" t="e">
        <f>VLOOKUP(C598,Organización_Modular!$F$103:$G$133,2,FALSE)</f>
        <v>#N/A</v>
      </c>
    </row>
    <row r="599" spans="1:6" x14ac:dyDescent="0.2">
      <c r="A599" s="380"/>
      <c r="B599" s="381"/>
      <c r="C599" s="69"/>
      <c r="D599" s="78">
        <f>VLOOKUP(C599,Itinerario!$D$117:$W$147,18,FALSE)</f>
        <v>0</v>
      </c>
      <c r="E599" s="79">
        <f>VLOOKUP(C599,Itinerario!$D$117:$W$147,19,FALSE)</f>
        <v>0</v>
      </c>
      <c r="F599" s="79" t="e">
        <f>VLOOKUP(C599,Organización_Modular!$F$103:$G$133,2,FALSE)</f>
        <v>#N/A</v>
      </c>
    </row>
    <row r="600" spans="1:6" x14ac:dyDescent="0.2">
      <c r="A600" s="380"/>
      <c r="B600" s="381"/>
      <c r="C600" s="69"/>
      <c r="D600" s="78">
        <f>VLOOKUP(C600,Itinerario!$D$117:$W$147,18,FALSE)</f>
        <v>0</v>
      </c>
      <c r="E600" s="79">
        <f>VLOOKUP(C600,Itinerario!$D$117:$W$147,19,FALSE)</f>
        <v>0</v>
      </c>
      <c r="F600" s="79" t="e">
        <f>VLOOKUP(C600,Organización_Modular!$F$103:$G$133,2,FALSE)</f>
        <v>#N/A</v>
      </c>
    </row>
    <row r="601" spans="1:6" x14ac:dyDescent="0.2">
      <c r="A601" s="380"/>
      <c r="B601" s="381"/>
      <c r="C601" s="69"/>
      <c r="D601" s="78">
        <f>VLOOKUP(C601,Itinerario!$D$117:$W$147,18,FALSE)</f>
        <v>0</v>
      </c>
      <c r="E601" s="79">
        <f>VLOOKUP(C601,Itinerario!$D$117:$W$147,19,FALSE)</f>
        <v>0</v>
      </c>
      <c r="F601" s="79" t="e">
        <f>VLOOKUP(C601,Organización_Modular!$F$103:$G$133,2,FALSE)</f>
        <v>#N/A</v>
      </c>
    </row>
    <row r="602" spans="1:6" x14ac:dyDescent="0.2">
      <c r="A602" s="380"/>
      <c r="B602" s="381"/>
      <c r="C602" s="69"/>
      <c r="D602" s="78">
        <f>VLOOKUP(C602,Itinerario!$D$117:$W$147,18,FALSE)</f>
        <v>0</v>
      </c>
      <c r="E602" s="79">
        <f>VLOOKUP(C602,Itinerario!$D$117:$W$147,19,FALSE)</f>
        <v>0</v>
      </c>
      <c r="F602" s="79" t="e">
        <f>VLOOKUP(C602,Organización_Modular!$F$103:$G$133,2,FALSE)</f>
        <v>#N/A</v>
      </c>
    </row>
    <row r="603" spans="1:6" x14ac:dyDescent="0.2">
      <c r="A603" s="380"/>
      <c r="B603" s="381"/>
      <c r="C603" s="69"/>
      <c r="D603" s="78">
        <f>VLOOKUP(C603,Itinerario!$D$117:$W$147,18,FALSE)</f>
        <v>0</v>
      </c>
      <c r="E603" s="79">
        <f>VLOOKUP(C603,Itinerario!$D$117:$W$147,19,FALSE)</f>
        <v>0</v>
      </c>
      <c r="F603" s="79" t="e">
        <f>VLOOKUP(C603,Organización_Modular!$F$103:$G$133,2,FALSE)</f>
        <v>#N/A</v>
      </c>
    </row>
    <row r="604" spans="1:6" x14ac:dyDescent="0.2">
      <c r="A604" s="380"/>
      <c r="B604" s="381"/>
      <c r="C604" s="69"/>
      <c r="D604" s="78">
        <f>VLOOKUP(C604,Itinerario!$D$117:$W$147,18,FALSE)</f>
        <v>0</v>
      </c>
      <c r="E604" s="79">
        <f>VLOOKUP(C604,Itinerario!$D$117:$W$147,19,FALSE)</f>
        <v>0</v>
      </c>
      <c r="F604" s="79" t="e">
        <f>VLOOKUP(C604,Organización_Modular!$F$103:$G$133,2,FALSE)</f>
        <v>#N/A</v>
      </c>
    </row>
    <row r="605" spans="1:6" x14ac:dyDescent="0.2">
      <c r="A605" s="380"/>
      <c r="B605" s="381"/>
      <c r="C605" s="69"/>
      <c r="D605" s="78">
        <f>VLOOKUP(C605,Itinerario!$D$117:$W$147,18,FALSE)</f>
        <v>0</v>
      </c>
      <c r="E605" s="79">
        <f>VLOOKUP(C605,Itinerario!$D$117:$W$147,19,FALSE)</f>
        <v>0</v>
      </c>
      <c r="F605" s="79" t="e">
        <f>VLOOKUP(C605,Organización_Modular!$F$103:$G$133,2,FALSE)</f>
        <v>#N/A</v>
      </c>
    </row>
    <row r="606" spans="1:6" x14ac:dyDescent="0.2">
      <c r="A606" s="380"/>
      <c r="B606" s="381"/>
      <c r="C606" s="69"/>
      <c r="D606" s="78">
        <f>VLOOKUP(C606,Itinerario!$D$117:$W$147,18,FALSE)</f>
        <v>0</v>
      </c>
      <c r="E606" s="79">
        <f>VLOOKUP(C606,Itinerario!$D$117:$W$147,19,FALSE)</f>
        <v>0</v>
      </c>
      <c r="F606" s="79" t="e">
        <f>VLOOKUP(C606,Organización_Modular!$F$103:$G$133,2,FALSE)</f>
        <v>#N/A</v>
      </c>
    </row>
    <row r="607" spans="1:6" x14ac:dyDescent="0.2">
      <c r="A607" s="380"/>
      <c r="B607" s="381"/>
      <c r="C607" s="69"/>
      <c r="D607" s="78">
        <f>VLOOKUP(C607,Itinerario!$D$117:$W$147,18,FALSE)</f>
        <v>0</v>
      </c>
      <c r="E607" s="79">
        <f>VLOOKUP(C607,Itinerario!$D$117:$W$147,19,FALSE)</f>
        <v>0</v>
      </c>
      <c r="F607" s="79" t="e">
        <f>VLOOKUP(C607,Organización_Modular!$F$103:$G$133,2,FALSE)</f>
        <v>#N/A</v>
      </c>
    </row>
    <row r="608" spans="1:6" x14ac:dyDescent="0.2">
      <c r="A608" s="380"/>
      <c r="B608" s="381"/>
      <c r="C608" s="69"/>
      <c r="D608" s="78">
        <f>VLOOKUP(C608,Itinerario!$D$117:$W$147,18,FALSE)</f>
        <v>0</v>
      </c>
      <c r="E608" s="79">
        <f>VLOOKUP(C608,Itinerario!$D$117:$W$147,19,FALSE)</f>
        <v>0</v>
      </c>
      <c r="F608" s="79" t="e">
        <f>VLOOKUP(C608,Organización_Modular!$F$103:$G$133,2,FALSE)</f>
        <v>#N/A</v>
      </c>
    </row>
    <row r="609" spans="1:6" x14ac:dyDescent="0.2">
      <c r="A609" s="380"/>
      <c r="B609" s="381"/>
      <c r="C609" s="69"/>
      <c r="D609" s="78">
        <f>VLOOKUP(C609,Itinerario!$D$117:$W$147,18,FALSE)</f>
        <v>0</v>
      </c>
      <c r="E609" s="79">
        <f>VLOOKUP(C609,Itinerario!$D$117:$W$147,19,FALSE)</f>
        <v>0</v>
      </c>
      <c r="F609" s="79" t="e">
        <f>VLOOKUP(C609,Organización_Modular!$F$103:$G$133,2,FALSE)</f>
        <v>#N/A</v>
      </c>
    </row>
    <row r="610" spans="1:6" x14ac:dyDescent="0.2">
      <c r="A610" s="380"/>
      <c r="B610" s="381"/>
      <c r="C610" s="69"/>
      <c r="D610" s="78">
        <f>VLOOKUP(C610,Itinerario!$D$117:$W$147,18,FALSE)</f>
        <v>0</v>
      </c>
      <c r="E610" s="79">
        <f>VLOOKUP(C610,Itinerario!$D$117:$W$147,19,FALSE)</f>
        <v>0</v>
      </c>
      <c r="F610" s="79" t="e">
        <f>VLOOKUP(C610,Organización_Modular!$F$103:$G$133,2,FALSE)</f>
        <v>#N/A</v>
      </c>
    </row>
    <row r="611" spans="1:6" x14ac:dyDescent="0.2">
      <c r="A611" s="380"/>
      <c r="B611" s="381"/>
      <c r="C611" s="69"/>
      <c r="D611" s="78">
        <f>VLOOKUP(C611,Itinerario!$D$117:$W$147,18,FALSE)</f>
        <v>0</v>
      </c>
      <c r="E611" s="79">
        <f>VLOOKUP(C611,Itinerario!$D$117:$W$147,19,FALSE)</f>
        <v>0</v>
      </c>
      <c r="F611" s="79" t="e">
        <f>VLOOKUP(C611,Organización_Modular!$F$103:$G$133,2,FALSE)</f>
        <v>#N/A</v>
      </c>
    </row>
    <row r="612" spans="1:6" x14ac:dyDescent="0.2">
      <c r="A612" s="380"/>
      <c r="B612" s="381"/>
      <c r="C612" s="69"/>
      <c r="D612" s="78">
        <f>VLOOKUP(C612,Itinerario!$D$117:$W$147,18,FALSE)</f>
        <v>0</v>
      </c>
      <c r="E612" s="79">
        <f>VLOOKUP(C612,Itinerario!$D$117:$W$147,19,FALSE)</f>
        <v>0</v>
      </c>
      <c r="F612" s="79" t="e">
        <f>VLOOKUP(C612,Organización_Modular!$F$103:$G$133,2,FALSE)</f>
        <v>#N/A</v>
      </c>
    </row>
    <row r="613" spans="1:6" x14ac:dyDescent="0.2">
      <c r="A613" s="380"/>
      <c r="B613" s="381"/>
      <c r="C613" s="69"/>
      <c r="D613" s="78">
        <f>VLOOKUP(C613,Itinerario!$D$117:$W$147,18,FALSE)</f>
        <v>0</v>
      </c>
      <c r="E613" s="79">
        <f>VLOOKUP(C613,Itinerario!$D$117:$W$147,19,FALSE)</f>
        <v>0</v>
      </c>
      <c r="F613" s="79" t="e">
        <f>VLOOKUP(C613,Organización_Modular!$F$103:$G$133,2,FALSE)</f>
        <v>#N/A</v>
      </c>
    </row>
    <row r="614" spans="1:6" x14ac:dyDescent="0.2">
      <c r="A614" s="380">
        <f>Itinerario!A148</f>
        <v>0</v>
      </c>
      <c r="B614" s="381" t="str">
        <f>Ambiente_Equipamiento!$A$15</f>
        <v>Aula pedagógica</v>
      </c>
      <c r="C614" s="68"/>
      <c r="D614" s="78">
        <f>VLOOKUP(C614,Itinerario!$D$148:$W$178,18,FALSE)</f>
        <v>0</v>
      </c>
      <c r="E614" s="79">
        <f>VLOOKUP(C614,Itinerario!$D$148:$W$178,19,FALSE)</f>
        <v>0</v>
      </c>
      <c r="F614" s="79" t="e">
        <f>VLOOKUP(C614,Organización_Modular!$F$134:$G$164,2,FALSE)</f>
        <v>#N/A</v>
      </c>
    </row>
    <row r="615" spans="1:6" x14ac:dyDescent="0.2">
      <c r="A615" s="380"/>
      <c r="B615" s="381"/>
      <c r="C615" s="68"/>
      <c r="D615" s="78">
        <f>VLOOKUP(C615,Itinerario!$D$148:$W$178,18,FALSE)</f>
        <v>0</v>
      </c>
      <c r="E615" s="79">
        <f>VLOOKUP(C615,Itinerario!$D$148:$W$178,19,FALSE)</f>
        <v>0</v>
      </c>
      <c r="F615" s="79" t="e">
        <f>VLOOKUP(C615,Organización_Modular!$F$134:$G$164,2,FALSE)</f>
        <v>#N/A</v>
      </c>
    </row>
    <row r="616" spans="1:6" x14ac:dyDescent="0.2">
      <c r="A616" s="380"/>
      <c r="B616" s="381"/>
      <c r="C616" s="68"/>
      <c r="D616" s="78">
        <f>VLOOKUP(C616,Itinerario!$D$148:$W$178,18,FALSE)</f>
        <v>0</v>
      </c>
      <c r="E616" s="79">
        <f>VLOOKUP(C616,Itinerario!$D$148:$W$178,19,FALSE)</f>
        <v>0</v>
      </c>
      <c r="F616" s="79" t="e">
        <f>VLOOKUP(C616,Organización_Modular!$F$134:$G$164,2,FALSE)</f>
        <v>#N/A</v>
      </c>
    </row>
    <row r="617" spans="1:6" x14ac:dyDescent="0.2">
      <c r="A617" s="380"/>
      <c r="B617" s="381"/>
      <c r="C617" s="68"/>
      <c r="D617" s="78">
        <f>VLOOKUP(C617,Itinerario!$D$148:$W$178,18,FALSE)</f>
        <v>0</v>
      </c>
      <c r="E617" s="79">
        <f>VLOOKUP(C617,Itinerario!$D$148:$W$178,19,FALSE)</f>
        <v>0</v>
      </c>
      <c r="F617" s="79" t="e">
        <f>VLOOKUP(C617,Organización_Modular!$F$134:$G$164,2,FALSE)</f>
        <v>#N/A</v>
      </c>
    </row>
    <row r="618" spans="1:6" x14ac:dyDescent="0.2">
      <c r="A618" s="380"/>
      <c r="B618" s="381"/>
      <c r="C618" s="68"/>
      <c r="D618" s="78">
        <f>VLOOKUP(C618,Itinerario!$D$148:$W$178,18,FALSE)</f>
        <v>0</v>
      </c>
      <c r="E618" s="79">
        <f>VLOOKUP(C618,Itinerario!$D$148:$W$178,19,FALSE)</f>
        <v>0</v>
      </c>
      <c r="F618" s="79" t="e">
        <f>VLOOKUP(C618,Organización_Modular!$F$134:$G$164,2,FALSE)</f>
        <v>#N/A</v>
      </c>
    </row>
    <row r="619" spans="1:6" x14ac:dyDescent="0.2">
      <c r="A619" s="380"/>
      <c r="B619" s="381"/>
      <c r="C619" s="68"/>
      <c r="D619" s="78">
        <f>VLOOKUP(C619,Itinerario!$D$148:$W$178,18,FALSE)</f>
        <v>0</v>
      </c>
      <c r="E619" s="79">
        <f>VLOOKUP(C619,Itinerario!$D$148:$W$178,19,FALSE)</f>
        <v>0</v>
      </c>
      <c r="F619" s="79" t="e">
        <f>VLOOKUP(C619,Organización_Modular!$F$134:$G$164,2,FALSE)</f>
        <v>#N/A</v>
      </c>
    </row>
    <row r="620" spans="1:6" x14ac:dyDescent="0.2">
      <c r="A620" s="380"/>
      <c r="B620" s="381"/>
      <c r="C620" s="68"/>
      <c r="D620" s="78">
        <f>VLOOKUP(C620,Itinerario!$D$148:$W$178,18,FALSE)</f>
        <v>0</v>
      </c>
      <c r="E620" s="79">
        <f>VLOOKUP(C620,Itinerario!$D$148:$W$178,19,FALSE)</f>
        <v>0</v>
      </c>
      <c r="F620" s="79" t="e">
        <f>VLOOKUP(C620,Organización_Modular!$F$134:$G$164,2,FALSE)</f>
        <v>#N/A</v>
      </c>
    </row>
    <row r="621" spans="1:6" x14ac:dyDescent="0.2">
      <c r="A621" s="380"/>
      <c r="B621" s="381"/>
      <c r="C621" s="68"/>
      <c r="D621" s="78">
        <f>VLOOKUP(C621,Itinerario!$D$148:$W$178,18,FALSE)</f>
        <v>0</v>
      </c>
      <c r="E621" s="79">
        <f>VLOOKUP(C621,Itinerario!$D$148:$W$178,19,FALSE)</f>
        <v>0</v>
      </c>
      <c r="F621" s="79" t="e">
        <f>VLOOKUP(C621,Organización_Modular!$F$134:$G$164,2,FALSE)</f>
        <v>#N/A</v>
      </c>
    </row>
    <row r="622" spans="1:6" x14ac:dyDescent="0.2">
      <c r="A622" s="380"/>
      <c r="B622" s="381"/>
      <c r="C622" s="68"/>
      <c r="D622" s="78">
        <f>VLOOKUP(C622,Itinerario!$D$148:$W$178,18,FALSE)</f>
        <v>0</v>
      </c>
      <c r="E622" s="79">
        <f>VLOOKUP(C622,Itinerario!$D$148:$W$178,19,FALSE)</f>
        <v>0</v>
      </c>
      <c r="F622" s="79" t="e">
        <f>VLOOKUP(C622,Organización_Modular!$F$134:$G$164,2,FALSE)</f>
        <v>#N/A</v>
      </c>
    </row>
    <row r="623" spans="1:6" x14ac:dyDescent="0.2">
      <c r="A623" s="380"/>
      <c r="B623" s="381"/>
      <c r="C623" s="68"/>
      <c r="D623" s="78">
        <f>VLOOKUP(C623,Itinerario!$D$148:$W$178,18,FALSE)</f>
        <v>0</v>
      </c>
      <c r="E623" s="79">
        <f>VLOOKUP(C623,Itinerario!$D$148:$W$178,19,FALSE)</f>
        <v>0</v>
      </c>
      <c r="F623" s="79" t="e">
        <f>VLOOKUP(C623,Organización_Modular!$F$134:$G$164,2,FALSE)</f>
        <v>#N/A</v>
      </c>
    </row>
    <row r="624" spans="1:6" x14ac:dyDescent="0.2">
      <c r="A624" s="380"/>
      <c r="B624" s="381"/>
      <c r="C624" s="68"/>
      <c r="D624" s="78">
        <f>VLOOKUP(C624,Itinerario!$D$148:$W$178,18,FALSE)</f>
        <v>0</v>
      </c>
      <c r="E624" s="79">
        <f>VLOOKUP(C624,Itinerario!$D$148:$W$178,19,FALSE)</f>
        <v>0</v>
      </c>
      <c r="F624" s="79" t="e">
        <f>VLOOKUP(C624,Organización_Modular!$F$134:$G$164,2,FALSE)</f>
        <v>#N/A</v>
      </c>
    </row>
    <row r="625" spans="1:6" x14ac:dyDescent="0.2">
      <c r="A625" s="380"/>
      <c r="B625" s="381"/>
      <c r="C625" s="68"/>
      <c r="D625" s="78">
        <f>VLOOKUP(C625,Itinerario!$D$148:$W$178,18,FALSE)</f>
        <v>0</v>
      </c>
      <c r="E625" s="79">
        <f>VLOOKUP(C625,Itinerario!$D$148:$W$178,19,FALSE)</f>
        <v>0</v>
      </c>
      <c r="F625" s="79" t="e">
        <f>VLOOKUP(C625,Organización_Modular!$F$134:$G$164,2,FALSE)</f>
        <v>#N/A</v>
      </c>
    </row>
    <row r="626" spans="1:6" x14ac:dyDescent="0.2">
      <c r="A626" s="380"/>
      <c r="B626" s="381"/>
      <c r="C626" s="68"/>
      <c r="D626" s="78">
        <f>VLOOKUP(C626,Itinerario!$D$148:$W$178,18,FALSE)</f>
        <v>0</v>
      </c>
      <c r="E626" s="79">
        <f>VLOOKUP(C626,Itinerario!$D$148:$W$178,19,FALSE)</f>
        <v>0</v>
      </c>
      <c r="F626" s="79" t="e">
        <f>VLOOKUP(C626,Organización_Modular!$F$134:$G$164,2,FALSE)</f>
        <v>#N/A</v>
      </c>
    </row>
    <row r="627" spans="1:6" x14ac:dyDescent="0.2">
      <c r="A627" s="380"/>
      <c r="B627" s="381"/>
      <c r="C627" s="68"/>
      <c r="D627" s="78">
        <f>VLOOKUP(C627,Itinerario!$D$148:$W$178,18,FALSE)</f>
        <v>0</v>
      </c>
      <c r="E627" s="79">
        <f>VLOOKUP(C627,Itinerario!$D$148:$W$178,19,FALSE)</f>
        <v>0</v>
      </c>
      <c r="F627" s="79" t="e">
        <f>VLOOKUP(C627,Organización_Modular!$F$134:$G$164,2,FALSE)</f>
        <v>#N/A</v>
      </c>
    </row>
    <row r="628" spans="1:6" x14ac:dyDescent="0.2">
      <c r="A628" s="380"/>
      <c r="B628" s="381"/>
      <c r="C628" s="68"/>
      <c r="D628" s="78">
        <f>VLOOKUP(C628,Itinerario!$D$148:$W$178,18,FALSE)</f>
        <v>0</v>
      </c>
      <c r="E628" s="79">
        <f>VLOOKUP(C628,Itinerario!$D$148:$W$178,19,FALSE)</f>
        <v>0</v>
      </c>
      <c r="F628" s="79" t="e">
        <f>VLOOKUP(C628,Organización_Modular!$F$134:$G$164,2,FALSE)</f>
        <v>#N/A</v>
      </c>
    </row>
    <row r="629" spans="1:6" x14ac:dyDescent="0.2">
      <c r="A629" s="380"/>
      <c r="B629" s="381"/>
      <c r="C629" s="68"/>
      <c r="D629" s="78">
        <f>VLOOKUP(C629,Itinerario!$D$148:$W$178,18,FALSE)</f>
        <v>0</v>
      </c>
      <c r="E629" s="79">
        <f>VLOOKUP(C629,Itinerario!$D$148:$W$178,19,FALSE)</f>
        <v>0</v>
      </c>
      <c r="F629" s="79" t="e">
        <f>VLOOKUP(C629,Organización_Modular!$F$134:$G$164,2,FALSE)</f>
        <v>#N/A</v>
      </c>
    </row>
    <row r="630" spans="1:6" x14ac:dyDescent="0.2">
      <c r="A630" s="380"/>
      <c r="B630" s="381"/>
      <c r="C630" s="68"/>
      <c r="D630" s="78">
        <f>VLOOKUP(C630,Itinerario!$D$148:$W$178,18,FALSE)</f>
        <v>0</v>
      </c>
      <c r="E630" s="79">
        <f>VLOOKUP(C630,Itinerario!$D$148:$W$178,19,FALSE)</f>
        <v>0</v>
      </c>
      <c r="F630" s="79" t="e">
        <f>VLOOKUP(C630,Organización_Modular!$F$134:$G$164,2,FALSE)</f>
        <v>#N/A</v>
      </c>
    </row>
    <row r="631" spans="1:6" x14ac:dyDescent="0.2">
      <c r="A631" s="380"/>
      <c r="B631" s="381"/>
      <c r="C631" s="68"/>
      <c r="D631" s="78">
        <f>VLOOKUP(C631,Itinerario!$D$148:$W$178,18,FALSE)</f>
        <v>0</v>
      </c>
      <c r="E631" s="79">
        <f>VLOOKUP(C631,Itinerario!$D$148:$W$178,19,FALSE)</f>
        <v>0</v>
      </c>
      <c r="F631" s="79" t="e">
        <f>VLOOKUP(C631,Organización_Modular!$F$134:$G$164,2,FALSE)</f>
        <v>#N/A</v>
      </c>
    </row>
    <row r="632" spans="1:6" x14ac:dyDescent="0.2">
      <c r="A632" s="380"/>
      <c r="B632" s="381"/>
      <c r="C632" s="68"/>
      <c r="D632" s="78">
        <f>VLOOKUP(C632,Itinerario!$D$148:$W$178,18,FALSE)</f>
        <v>0</v>
      </c>
      <c r="E632" s="79">
        <f>VLOOKUP(C632,Itinerario!$D$148:$W$178,19,FALSE)</f>
        <v>0</v>
      </c>
      <c r="F632" s="79" t="e">
        <f>VLOOKUP(C632,Organización_Modular!$F$134:$G$164,2,FALSE)</f>
        <v>#N/A</v>
      </c>
    </row>
    <row r="633" spans="1:6" x14ac:dyDescent="0.2">
      <c r="A633" s="380"/>
      <c r="B633" s="381"/>
      <c r="C633" s="68"/>
      <c r="D633" s="78">
        <f>VLOOKUP(C633,Itinerario!$D$148:$W$178,18,FALSE)</f>
        <v>0</v>
      </c>
      <c r="E633" s="79">
        <f>VLOOKUP(C633,Itinerario!$D$148:$W$178,19,FALSE)</f>
        <v>0</v>
      </c>
      <c r="F633" s="79" t="e">
        <f>VLOOKUP(C633,Organización_Modular!$F$134:$G$164,2,FALSE)</f>
        <v>#N/A</v>
      </c>
    </row>
    <row r="634" spans="1:6" x14ac:dyDescent="0.2">
      <c r="A634" s="380"/>
      <c r="B634" s="381"/>
      <c r="C634" s="68"/>
      <c r="D634" s="78">
        <f>VLOOKUP(C634,Itinerario!$D$148:$W$178,18,FALSE)</f>
        <v>0</v>
      </c>
      <c r="E634" s="79">
        <f>VLOOKUP(C634,Itinerario!$D$148:$W$178,19,FALSE)</f>
        <v>0</v>
      </c>
      <c r="F634" s="79" t="e">
        <f>VLOOKUP(C634,Organización_Modular!$F$134:$G$164,2,FALSE)</f>
        <v>#N/A</v>
      </c>
    </row>
    <row r="635" spans="1:6" x14ac:dyDescent="0.2">
      <c r="A635" s="380"/>
      <c r="B635" s="381"/>
      <c r="C635" s="68"/>
      <c r="D635" s="78">
        <f>VLOOKUP(C635,Itinerario!$D$148:$W$178,18,FALSE)</f>
        <v>0</v>
      </c>
      <c r="E635" s="79">
        <f>VLOOKUP(C635,Itinerario!$D$148:$W$178,19,FALSE)</f>
        <v>0</v>
      </c>
      <c r="F635" s="79" t="e">
        <f>VLOOKUP(C635,Organización_Modular!$F$134:$G$164,2,FALSE)</f>
        <v>#N/A</v>
      </c>
    </row>
    <row r="636" spans="1:6" x14ac:dyDescent="0.2">
      <c r="A636" s="380"/>
      <c r="B636" s="381"/>
      <c r="C636" s="68"/>
      <c r="D636" s="78">
        <f>VLOOKUP(C636,Itinerario!$D$148:$W$178,18,FALSE)</f>
        <v>0</v>
      </c>
      <c r="E636" s="79">
        <f>VLOOKUP(C636,Itinerario!$D$148:$W$178,19,FALSE)</f>
        <v>0</v>
      </c>
      <c r="F636" s="79" t="e">
        <f>VLOOKUP(C636,Organización_Modular!$F$134:$G$164,2,FALSE)</f>
        <v>#N/A</v>
      </c>
    </row>
    <row r="637" spans="1:6" x14ac:dyDescent="0.2">
      <c r="A637" s="380"/>
      <c r="B637" s="381"/>
      <c r="C637" s="68"/>
      <c r="D637" s="78">
        <f>VLOOKUP(C637,Itinerario!$D$148:$W$178,18,FALSE)</f>
        <v>0</v>
      </c>
      <c r="E637" s="79">
        <f>VLOOKUP(C637,Itinerario!$D$148:$W$178,19,FALSE)</f>
        <v>0</v>
      </c>
      <c r="F637" s="79" t="e">
        <f>VLOOKUP(C637,Organización_Modular!$F$134:$G$164,2,FALSE)</f>
        <v>#N/A</v>
      </c>
    </row>
    <row r="638" spans="1:6" x14ac:dyDescent="0.2">
      <c r="A638" s="380"/>
      <c r="B638" s="381"/>
      <c r="C638" s="68"/>
      <c r="D638" s="78">
        <f>VLOOKUP(C638,Itinerario!$D$148:$W$178,18,FALSE)</f>
        <v>0</v>
      </c>
      <c r="E638" s="79">
        <f>VLOOKUP(C638,Itinerario!$D$148:$W$178,19,FALSE)</f>
        <v>0</v>
      </c>
      <c r="F638" s="79" t="e">
        <f>VLOOKUP(C638,Organización_Modular!$F$134:$G$164,2,FALSE)</f>
        <v>#N/A</v>
      </c>
    </row>
    <row r="639" spans="1:6" x14ac:dyDescent="0.2">
      <c r="A639" s="380"/>
      <c r="B639" s="381"/>
      <c r="C639" s="68"/>
      <c r="D639" s="78">
        <f>VLOOKUP(C639,Itinerario!$D$148:$W$178,18,FALSE)</f>
        <v>0</v>
      </c>
      <c r="E639" s="79">
        <f>VLOOKUP(C639,Itinerario!$D$148:$W$178,19,FALSE)</f>
        <v>0</v>
      </c>
      <c r="F639" s="79" t="e">
        <f>VLOOKUP(C639,Organización_Modular!$F$134:$G$164,2,FALSE)</f>
        <v>#N/A</v>
      </c>
    </row>
    <row r="640" spans="1:6" x14ac:dyDescent="0.2">
      <c r="A640" s="380"/>
      <c r="B640" s="381"/>
      <c r="C640" s="68"/>
      <c r="D640" s="78">
        <f>VLOOKUP(C640,Itinerario!$D$148:$W$178,18,FALSE)</f>
        <v>0</v>
      </c>
      <c r="E640" s="79">
        <f>VLOOKUP(C640,Itinerario!$D$148:$W$178,19,FALSE)</f>
        <v>0</v>
      </c>
      <c r="F640" s="79" t="e">
        <f>VLOOKUP(C640,Organización_Modular!$F$134:$G$164,2,FALSE)</f>
        <v>#N/A</v>
      </c>
    </row>
    <row r="641" spans="1:6" x14ac:dyDescent="0.2">
      <c r="A641" s="380"/>
      <c r="B641" s="381"/>
      <c r="C641" s="68"/>
      <c r="D641" s="78">
        <f>VLOOKUP(C641,Itinerario!$D$148:$W$178,18,FALSE)</f>
        <v>0</v>
      </c>
      <c r="E641" s="79">
        <f>VLOOKUP(C641,Itinerario!$D$148:$W$178,19,FALSE)</f>
        <v>0</v>
      </c>
      <c r="F641" s="79" t="e">
        <f>VLOOKUP(C641,Organización_Modular!$F$134:$G$164,2,FALSE)</f>
        <v>#N/A</v>
      </c>
    </row>
    <row r="642" spans="1:6" x14ac:dyDescent="0.2">
      <c r="A642" s="380"/>
      <c r="B642" s="381"/>
      <c r="C642" s="68"/>
      <c r="D642" s="78">
        <f>VLOOKUP(C642,Itinerario!$D$148:$W$178,18,FALSE)</f>
        <v>0</v>
      </c>
      <c r="E642" s="79">
        <f>VLOOKUP(C642,Itinerario!$D$148:$W$178,19,FALSE)</f>
        <v>0</v>
      </c>
      <c r="F642" s="79" t="e">
        <f>VLOOKUP(C642,Organización_Modular!$F$134:$G$164,2,FALSE)</f>
        <v>#N/A</v>
      </c>
    </row>
    <row r="643" spans="1:6" x14ac:dyDescent="0.2">
      <c r="A643" s="380"/>
      <c r="B643" s="381"/>
      <c r="C643" s="68"/>
      <c r="D643" s="78">
        <f>VLOOKUP(C643,Itinerario!$D$148:$W$178,18,FALSE)</f>
        <v>0</v>
      </c>
      <c r="E643" s="79">
        <f>VLOOKUP(C643,Itinerario!$D$148:$W$178,19,FALSE)</f>
        <v>0</v>
      </c>
      <c r="F643" s="79" t="e">
        <f>VLOOKUP(C643,Organización_Modular!$F$134:$G$164,2,FALSE)</f>
        <v>#N/A</v>
      </c>
    </row>
    <row r="644" spans="1:6" x14ac:dyDescent="0.2">
      <c r="A644" s="380"/>
      <c r="B644" s="381"/>
      <c r="C644" s="68"/>
      <c r="D644" s="78">
        <f>VLOOKUP(C644,Itinerario!$D$148:$W$178,18,FALSE)</f>
        <v>0</v>
      </c>
      <c r="E644" s="79">
        <f>VLOOKUP(C644,Itinerario!$D$148:$W$178,19,FALSE)</f>
        <v>0</v>
      </c>
      <c r="F644" s="79" t="e">
        <f>VLOOKUP(C644,Organización_Modular!$F$134:$G$164,2,FALSE)</f>
        <v>#N/A</v>
      </c>
    </row>
    <row r="645" spans="1:6" x14ac:dyDescent="0.2">
      <c r="A645" s="380"/>
      <c r="B645" s="381"/>
      <c r="C645" s="68"/>
      <c r="D645" s="78">
        <f>VLOOKUP(C645,Itinerario!$D$148:$W$178,18,FALSE)</f>
        <v>0</v>
      </c>
      <c r="E645" s="79">
        <f>VLOOKUP(C645,Itinerario!$D$148:$W$178,19,FALSE)</f>
        <v>0</v>
      </c>
      <c r="F645" s="79" t="e">
        <f>VLOOKUP(C645,Organización_Modular!$F$134:$G$164,2,FALSE)</f>
        <v>#N/A</v>
      </c>
    </row>
    <row r="646" spans="1:6" x14ac:dyDescent="0.2">
      <c r="A646" s="380"/>
      <c r="B646" s="381"/>
      <c r="C646" s="68"/>
      <c r="D646" s="78">
        <f>VLOOKUP(C646,Itinerario!$D$148:$W$178,18,FALSE)</f>
        <v>0</v>
      </c>
      <c r="E646" s="79">
        <f>VLOOKUP(C646,Itinerario!$D$148:$W$178,19,FALSE)</f>
        <v>0</v>
      </c>
      <c r="F646" s="79" t="e">
        <f>VLOOKUP(C646,Organización_Modular!$F$134:$G$164,2,FALSE)</f>
        <v>#N/A</v>
      </c>
    </row>
    <row r="647" spans="1:6" x14ac:dyDescent="0.2">
      <c r="A647" s="380"/>
      <c r="B647" s="381"/>
      <c r="C647" s="68"/>
      <c r="D647" s="78">
        <f>VLOOKUP(C647,Itinerario!$D$148:$W$178,18,FALSE)</f>
        <v>0</v>
      </c>
      <c r="E647" s="79">
        <f>VLOOKUP(C647,Itinerario!$D$148:$W$178,19,FALSE)</f>
        <v>0</v>
      </c>
      <c r="F647" s="79" t="e">
        <f>VLOOKUP(C647,Organización_Modular!$F$134:$G$164,2,FALSE)</f>
        <v>#N/A</v>
      </c>
    </row>
    <row r="648" spans="1:6" x14ac:dyDescent="0.2">
      <c r="A648" s="380"/>
      <c r="B648" s="381"/>
      <c r="C648" s="68"/>
      <c r="D648" s="78">
        <f>VLOOKUP(C648,Itinerario!$D$148:$W$178,18,FALSE)</f>
        <v>0</v>
      </c>
      <c r="E648" s="79">
        <f>VLOOKUP(C648,Itinerario!$D$148:$W$178,19,FALSE)</f>
        <v>0</v>
      </c>
      <c r="F648" s="79" t="e">
        <f>VLOOKUP(C648,Organización_Modular!$F$134:$G$164,2,FALSE)</f>
        <v>#N/A</v>
      </c>
    </row>
    <row r="649" spans="1:6" x14ac:dyDescent="0.2">
      <c r="A649" s="380"/>
      <c r="B649" s="381"/>
      <c r="C649" s="68"/>
      <c r="D649" s="78">
        <f>VLOOKUP(C649,Itinerario!$D$148:$W$178,18,FALSE)</f>
        <v>0</v>
      </c>
      <c r="E649" s="79">
        <f>VLOOKUP(C649,Itinerario!$D$148:$W$178,19,FALSE)</f>
        <v>0</v>
      </c>
      <c r="F649" s="79" t="e">
        <f>VLOOKUP(C649,Organización_Modular!$F$134:$G$164,2,FALSE)</f>
        <v>#N/A</v>
      </c>
    </row>
    <row r="650" spans="1:6" x14ac:dyDescent="0.2">
      <c r="A650" s="380"/>
      <c r="B650" s="381"/>
      <c r="C650" s="68"/>
      <c r="D650" s="78">
        <f>VLOOKUP(C650,Itinerario!$D$148:$W$178,18,FALSE)</f>
        <v>0</v>
      </c>
      <c r="E650" s="79">
        <f>VLOOKUP(C650,Itinerario!$D$148:$W$178,19,FALSE)</f>
        <v>0</v>
      </c>
      <c r="F650" s="79" t="e">
        <f>VLOOKUP(C650,Organización_Modular!$F$134:$G$164,2,FALSE)</f>
        <v>#N/A</v>
      </c>
    </row>
    <row r="651" spans="1:6" x14ac:dyDescent="0.2">
      <c r="A651" s="380"/>
      <c r="B651" s="381"/>
      <c r="C651" s="68"/>
      <c r="D651" s="78">
        <f>VLOOKUP(C651,Itinerario!$D$148:$W$178,18,FALSE)</f>
        <v>0</v>
      </c>
      <c r="E651" s="79">
        <f>VLOOKUP(C651,Itinerario!$D$148:$W$178,19,FALSE)</f>
        <v>0</v>
      </c>
      <c r="F651" s="79" t="e">
        <f>VLOOKUP(C651,Organización_Modular!$F$134:$G$164,2,FALSE)</f>
        <v>#N/A</v>
      </c>
    </row>
    <row r="652" spans="1:6" x14ac:dyDescent="0.2">
      <c r="A652" s="380"/>
      <c r="B652" s="381"/>
      <c r="C652" s="68"/>
      <c r="D652" s="78">
        <f>VLOOKUP(C652,Itinerario!$D$148:$W$178,18,FALSE)</f>
        <v>0</v>
      </c>
      <c r="E652" s="79">
        <f>VLOOKUP(C652,Itinerario!$D$148:$W$178,19,FALSE)</f>
        <v>0</v>
      </c>
      <c r="F652" s="79" t="e">
        <f>VLOOKUP(C652,Organización_Modular!$F$134:$G$164,2,FALSE)</f>
        <v>#N/A</v>
      </c>
    </row>
    <row r="653" spans="1:6" x14ac:dyDescent="0.2">
      <c r="A653" s="380"/>
      <c r="B653" s="381"/>
      <c r="C653" s="68"/>
      <c r="D653" s="78">
        <f>VLOOKUP(C653,Itinerario!$D$148:$W$178,18,FALSE)</f>
        <v>0</v>
      </c>
      <c r="E653" s="79">
        <f>VLOOKUP(C653,Itinerario!$D$148:$W$178,19,FALSE)</f>
        <v>0</v>
      </c>
      <c r="F653" s="79" t="e">
        <f>VLOOKUP(C653,Organización_Modular!$F$134:$G$164,2,FALSE)</f>
        <v>#N/A</v>
      </c>
    </row>
    <row r="654" spans="1:6" x14ac:dyDescent="0.2">
      <c r="A654" s="380"/>
      <c r="B654" s="381"/>
      <c r="C654" s="68"/>
      <c r="D654" s="78">
        <f>VLOOKUP(C654,Itinerario!$D$148:$W$178,18,FALSE)</f>
        <v>0</v>
      </c>
      <c r="E654" s="79">
        <f>VLOOKUP(C654,Itinerario!$D$148:$W$178,19,FALSE)</f>
        <v>0</v>
      </c>
      <c r="F654" s="79" t="e">
        <f>VLOOKUP(C654,Organización_Modular!$F$134:$G$164,2,FALSE)</f>
        <v>#N/A</v>
      </c>
    </row>
    <row r="655" spans="1:6" x14ac:dyDescent="0.2">
      <c r="A655" s="380"/>
      <c r="B655" s="381"/>
      <c r="C655" s="68"/>
      <c r="D655" s="78">
        <f>VLOOKUP(C655,Itinerario!$D$148:$W$178,18,FALSE)</f>
        <v>0</v>
      </c>
      <c r="E655" s="79">
        <f>VLOOKUP(C655,Itinerario!$D$148:$W$178,19,FALSE)</f>
        <v>0</v>
      </c>
      <c r="F655" s="79" t="e">
        <f>VLOOKUP(C655,Organización_Modular!$F$134:$G$164,2,FALSE)</f>
        <v>#N/A</v>
      </c>
    </row>
    <row r="656" spans="1:6" x14ac:dyDescent="0.2">
      <c r="A656" s="380"/>
      <c r="B656" s="381"/>
      <c r="C656" s="68"/>
      <c r="D656" s="78">
        <f>VLOOKUP(C656,Itinerario!$D$148:$W$178,18,FALSE)</f>
        <v>0</v>
      </c>
      <c r="E656" s="79">
        <f>VLOOKUP(C656,Itinerario!$D$148:$W$178,19,FALSE)</f>
        <v>0</v>
      </c>
      <c r="F656" s="79" t="e">
        <f>VLOOKUP(C656,Organización_Modular!$F$134:$G$164,2,FALSE)</f>
        <v>#N/A</v>
      </c>
    </row>
    <row r="657" spans="1:6" x14ac:dyDescent="0.2">
      <c r="A657" s="380"/>
      <c r="B657" s="381"/>
      <c r="C657" s="68"/>
      <c r="D657" s="78">
        <f>VLOOKUP(C657,Itinerario!$D$148:$W$178,18,FALSE)</f>
        <v>0</v>
      </c>
      <c r="E657" s="79">
        <f>VLOOKUP(C657,Itinerario!$D$148:$W$178,19,FALSE)</f>
        <v>0</v>
      </c>
      <c r="F657" s="79" t="e">
        <f>VLOOKUP(C657,Organización_Modular!$F$134:$G$164,2,FALSE)</f>
        <v>#N/A</v>
      </c>
    </row>
    <row r="658" spans="1:6" x14ac:dyDescent="0.2">
      <c r="A658" s="380"/>
      <c r="B658" s="381"/>
      <c r="C658" s="68"/>
      <c r="D658" s="78">
        <f>VLOOKUP(C658,Itinerario!$D$148:$W$178,18,FALSE)</f>
        <v>0</v>
      </c>
      <c r="E658" s="79">
        <f>VLOOKUP(C658,Itinerario!$D$148:$W$178,19,FALSE)</f>
        <v>0</v>
      </c>
      <c r="F658" s="79" t="e">
        <f>VLOOKUP(C658,Organización_Modular!$F$134:$G$164,2,FALSE)</f>
        <v>#N/A</v>
      </c>
    </row>
    <row r="659" spans="1:6" x14ac:dyDescent="0.2">
      <c r="A659" s="380"/>
      <c r="B659" s="381"/>
      <c r="C659" s="68"/>
      <c r="D659" s="78">
        <f>VLOOKUP(C659,Itinerario!$D$148:$W$178,18,FALSE)</f>
        <v>0</v>
      </c>
      <c r="E659" s="79">
        <f>VLOOKUP(C659,Itinerario!$D$148:$W$178,19,FALSE)</f>
        <v>0</v>
      </c>
      <c r="F659" s="79" t="e">
        <f>VLOOKUP(C659,Organización_Modular!$F$134:$G$164,2,FALSE)</f>
        <v>#N/A</v>
      </c>
    </row>
    <row r="660" spans="1:6" x14ac:dyDescent="0.2">
      <c r="A660" s="380"/>
      <c r="B660" s="381"/>
      <c r="C660" s="68"/>
      <c r="D660" s="78">
        <f>VLOOKUP(C660,Itinerario!$D$148:$W$178,18,FALSE)</f>
        <v>0</v>
      </c>
      <c r="E660" s="79">
        <f>VLOOKUP(C660,Itinerario!$D$148:$W$178,19,FALSE)</f>
        <v>0</v>
      </c>
      <c r="F660" s="79" t="e">
        <f>VLOOKUP(C660,Organización_Modular!$F$134:$G$164,2,FALSE)</f>
        <v>#N/A</v>
      </c>
    </row>
    <row r="661" spans="1:6" x14ac:dyDescent="0.2">
      <c r="A661" s="380"/>
      <c r="B661" s="381"/>
      <c r="C661" s="68"/>
      <c r="D661" s="78">
        <f>VLOOKUP(C661,Itinerario!$D$148:$W$178,18,FALSE)</f>
        <v>0</v>
      </c>
      <c r="E661" s="79">
        <f>VLOOKUP(C661,Itinerario!$D$148:$W$178,19,FALSE)</f>
        <v>0</v>
      </c>
      <c r="F661" s="79" t="e">
        <f>VLOOKUP(C661,Organización_Modular!$F$134:$G$164,2,FALSE)</f>
        <v>#N/A</v>
      </c>
    </row>
    <row r="662" spans="1:6" x14ac:dyDescent="0.2">
      <c r="A662" s="380"/>
      <c r="B662" s="381"/>
      <c r="C662" s="68"/>
      <c r="D662" s="78">
        <f>VLOOKUP(C662,Itinerario!$D$148:$W$178,18,FALSE)</f>
        <v>0</v>
      </c>
      <c r="E662" s="79">
        <f>VLOOKUP(C662,Itinerario!$D$148:$W$178,19,FALSE)</f>
        <v>0</v>
      </c>
      <c r="F662" s="79" t="e">
        <f>VLOOKUP(C662,Organización_Modular!$F$134:$G$164,2,FALSE)</f>
        <v>#N/A</v>
      </c>
    </row>
    <row r="663" spans="1:6" x14ac:dyDescent="0.2">
      <c r="A663" s="380"/>
      <c r="B663" s="381"/>
      <c r="C663" s="68"/>
      <c r="D663" s="78">
        <f>VLOOKUP(C663,Itinerario!$D$148:$W$178,18,FALSE)</f>
        <v>0</v>
      </c>
      <c r="E663" s="79">
        <f>VLOOKUP(C663,Itinerario!$D$148:$W$178,19,FALSE)</f>
        <v>0</v>
      </c>
      <c r="F663" s="79" t="e">
        <f>VLOOKUP(C663,Organización_Modular!$F$134:$G$164,2,FALSE)</f>
        <v>#N/A</v>
      </c>
    </row>
    <row r="664" spans="1:6" x14ac:dyDescent="0.2">
      <c r="A664" s="380"/>
      <c r="B664" s="381"/>
      <c r="C664" s="68"/>
      <c r="D664" s="78">
        <f>VLOOKUP(C664,Itinerario!$D$148:$W$178,18,FALSE)</f>
        <v>0</v>
      </c>
      <c r="E664" s="79">
        <f>VLOOKUP(C664,Itinerario!$D$148:$W$178,19,FALSE)</f>
        <v>0</v>
      </c>
      <c r="F664" s="79" t="e">
        <f>VLOOKUP(C664,Organización_Modular!$F$134:$G$164,2,FALSE)</f>
        <v>#N/A</v>
      </c>
    </row>
    <row r="665" spans="1:6" x14ac:dyDescent="0.2">
      <c r="A665" s="380"/>
      <c r="B665" s="381"/>
      <c r="C665" s="68"/>
      <c r="D665" s="78">
        <f>VLOOKUP(C665,Itinerario!$D$148:$W$178,18,FALSE)</f>
        <v>0</v>
      </c>
      <c r="E665" s="79">
        <f>VLOOKUP(C665,Itinerario!$D$148:$W$178,19,FALSE)</f>
        <v>0</v>
      </c>
      <c r="F665" s="79" t="e">
        <f>VLOOKUP(C665,Organización_Modular!$F$134:$G$164,2,FALSE)</f>
        <v>#N/A</v>
      </c>
    </row>
    <row r="666" spans="1:6" x14ac:dyDescent="0.2">
      <c r="A666" s="380"/>
      <c r="B666" s="381"/>
      <c r="C666" s="68"/>
      <c r="D666" s="78">
        <f>VLOOKUP(C666,Itinerario!$D$148:$W$178,18,FALSE)</f>
        <v>0</v>
      </c>
      <c r="E666" s="79">
        <f>VLOOKUP(C666,Itinerario!$D$148:$W$178,19,FALSE)</f>
        <v>0</v>
      </c>
      <c r="F666" s="79" t="e">
        <f>VLOOKUP(C666,Organización_Modular!$F$134:$G$164,2,FALSE)</f>
        <v>#N/A</v>
      </c>
    </row>
    <row r="667" spans="1:6" x14ac:dyDescent="0.2">
      <c r="A667" s="380"/>
      <c r="B667" s="381"/>
      <c r="C667" s="68"/>
      <c r="D667" s="78">
        <f>VLOOKUP(C667,Itinerario!$D$148:$W$178,18,FALSE)</f>
        <v>0</v>
      </c>
      <c r="E667" s="79">
        <f>VLOOKUP(C667,Itinerario!$D$148:$W$178,19,FALSE)</f>
        <v>0</v>
      </c>
      <c r="F667" s="79" t="e">
        <f>VLOOKUP(C667,Organización_Modular!$F$134:$G$164,2,FALSE)</f>
        <v>#N/A</v>
      </c>
    </row>
    <row r="668" spans="1:6" x14ac:dyDescent="0.2">
      <c r="A668" s="380"/>
      <c r="B668" s="381"/>
      <c r="C668" s="68"/>
      <c r="D668" s="78">
        <f>VLOOKUP(C668,Itinerario!$D$148:$W$178,18,FALSE)</f>
        <v>0</v>
      </c>
      <c r="E668" s="79">
        <f>VLOOKUP(C668,Itinerario!$D$148:$W$178,19,FALSE)</f>
        <v>0</v>
      </c>
      <c r="F668" s="79" t="e">
        <f>VLOOKUP(C668,Organización_Modular!$F$134:$G$164,2,FALSE)</f>
        <v>#N/A</v>
      </c>
    </row>
    <row r="669" spans="1:6" x14ac:dyDescent="0.2">
      <c r="A669" s="380"/>
      <c r="B669" s="381"/>
      <c r="C669" s="68"/>
      <c r="D669" s="78">
        <f>VLOOKUP(C669,Itinerario!$D$148:$W$178,18,FALSE)</f>
        <v>0</v>
      </c>
      <c r="E669" s="79">
        <f>VLOOKUP(C669,Itinerario!$D$148:$W$178,19,FALSE)</f>
        <v>0</v>
      </c>
      <c r="F669" s="79" t="e">
        <f>VLOOKUP(C669,Organización_Modular!$F$134:$G$164,2,FALSE)</f>
        <v>#N/A</v>
      </c>
    </row>
    <row r="670" spans="1:6" x14ac:dyDescent="0.2">
      <c r="A670" s="380"/>
      <c r="B670" s="381"/>
      <c r="C670" s="68"/>
      <c r="D670" s="78">
        <f>VLOOKUP(C670,Itinerario!$D$148:$W$178,18,FALSE)</f>
        <v>0</v>
      </c>
      <c r="E670" s="79">
        <f>VLOOKUP(C670,Itinerario!$D$148:$W$178,19,FALSE)</f>
        <v>0</v>
      </c>
      <c r="F670" s="79" t="e">
        <f>VLOOKUP(C670,Organización_Modular!$F$134:$G$164,2,FALSE)</f>
        <v>#N/A</v>
      </c>
    </row>
    <row r="671" spans="1:6" x14ac:dyDescent="0.2">
      <c r="A671" s="380"/>
      <c r="B671" s="381"/>
      <c r="C671" s="68"/>
      <c r="D671" s="78">
        <f>VLOOKUP(C671,Itinerario!$D$148:$W$178,18,FALSE)</f>
        <v>0</v>
      </c>
      <c r="E671" s="79">
        <f>VLOOKUP(C671,Itinerario!$D$148:$W$178,19,FALSE)</f>
        <v>0</v>
      </c>
      <c r="F671" s="79" t="e">
        <f>VLOOKUP(C671,Organización_Modular!$F$134:$G$164,2,FALSE)</f>
        <v>#N/A</v>
      </c>
    </row>
    <row r="672" spans="1:6" x14ac:dyDescent="0.2">
      <c r="A672" s="380"/>
      <c r="B672" s="381"/>
      <c r="C672" s="68"/>
      <c r="D672" s="78">
        <f>VLOOKUP(C672,Itinerario!$D$148:$W$178,18,FALSE)</f>
        <v>0</v>
      </c>
      <c r="E672" s="79">
        <f>VLOOKUP(C672,Itinerario!$D$148:$W$178,19,FALSE)</f>
        <v>0</v>
      </c>
      <c r="F672" s="79" t="e">
        <f>VLOOKUP(C672,Organización_Modular!$F$134:$G$164,2,FALSE)</f>
        <v>#N/A</v>
      </c>
    </row>
    <row r="673" spans="1:6" x14ac:dyDescent="0.2">
      <c r="A673" s="380"/>
      <c r="B673" s="381"/>
      <c r="C673" s="68"/>
      <c r="D673" s="78">
        <f>VLOOKUP(C673,Itinerario!$D$148:$W$178,18,FALSE)</f>
        <v>0</v>
      </c>
      <c r="E673" s="79">
        <f>VLOOKUP(C673,Itinerario!$D$148:$W$178,19,FALSE)</f>
        <v>0</v>
      </c>
      <c r="F673" s="79" t="e">
        <f>VLOOKUP(C673,Organización_Modular!$F$134:$G$164,2,FALSE)</f>
        <v>#N/A</v>
      </c>
    </row>
    <row r="674" spans="1:6" x14ac:dyDescent="0.2">
      <c r="A674" s="380"/>
      <c r="B674" s="381"/>
      <c r="C674" s="68"/>
      <c r="D674" s="78">
        <f>VLOOKUP(C674,Itinerario!$D$148:$W$178,18,FALSE)</f>
        <v>0</v>
      </c>
      <c r="E674" s="79">
        <f>VLOOKUP(C674,Itinerario!$D$148:$W$178,19,FALSE)</f>
        <v>0</v>
      </c>
      <c r="F674" s="79" t="e">
        <f>VLOOKUP(C674,Organización_Modular!$F$134:$G$164,2,FALSE)</f>
        <v>#N/A</v>
      </c>
    </row>
    <row r="675" spans="1:6" x14ac:dyDescent="0.2">
      <c r="A675" s="380"/>
      <c r="B675" s="381"/>
      <c r="C675" s="68"/>
      <c r="D675" s="78">
        <f>VLOOKUP(C675,Itinerario!$D$148:$W$178,18,FALSE)</f>
        <v>0</v>
      </c>
      <c r="E675" s="79">
        <f>VLOOKUP(C675,Itinerario!$D$148:$W$178,19,FALSE)</f>
        <v>0</v>
      </c>
      <c r="F675" s="79" t="e">
        <f>VLOOKUP(C675,Organización_Modular!$F$134:$G$164,2,FALSE)</f>
        <v>#N/A</v>
      </c>
    </row>
    <row r="676" spans="1:6" x14ac:dyDescent="0.2">
      <c r="A676" s="380"/>
      <c r="B676" s="381"/>
      <c r="C676" s="68"/>
      <c r="D676" s="78">
        <f>VLOOKUP(C676,Itinerario!$D$148:$W$178,18,FALSE)</f>
        <v>0</v>
      </c>
      <c r="E676" s="79">
        <f>VLOOKUP(C676,Itinerario!$D$148:$W$178,19,FALSE)</f>
        <v>0</v>
      </c>
      <c r="F676" s="79" t="e">
        <f>VLOOKUP(C676,Organización_Modular!$F$134:$G$164,2,FALSE)</f>
        <v>#N/A</v>
      </c>
    </row>
    <row r="677" spans="1:6" x14ac:dyDescent="0.2">
      <c r="A677" s="380"/>
      <c r="B677" s="381"/>
      <c r="C677" s="68"/>
      <c r="D677" s="78">
        <f>VLOOKUP(C677,Itinerario!$D$148:$W$178,18,FALSE)</f>
        <v>0</v>
      </c>
      <c r="E677" s="79">
        <f>VLOOKUP(C677,Itinerario!$D$148:$W$178,19,FALSE)</f>
        <v>0</v>
      </c>
      <c r="F677" s="79" t="e">
        <f>VLOOKUP(C677,Organización_Modular!$F$134:$G$164,2,FALSE)</f>
        <v>#N/A</v>
      </c>
    </row>
    <row r="678" spans="1:6" x14ac:dyDescent="0.2">
      <c r="A678" s="380"/>
      <c r="B678" s="381"/>
      <c r="C678" s="68"/>
      <c r="D678" s="78">
        <f>VLOOKUP(C678,Itinerario!$D$148:$W$178,18,FALSE)</f>
        <v>0</v>
      </c>
      <c r="E678" s="79">
        <f>VLOOKUP(C678,Itinerario!$D$148:$W$178,19,FALSE)</f>
        <v>0</v>
      </c>
      <c r="F678" s="79" t="e">
        <f>VLOOKUP(C678,Organización_Modular!$F$134:$G$164,2,FALSE)</f>
        <v>#N/A</v>
      </c>
    </row>
    <row r="679" spans="1:6" x14ac:dyDescent="0.2">
      <c r="A679" s="380"/>
      <c r="B679" s="381"/>
      <c r="C679" s="68"/>
      <c r="D679" s="78">
        <f>VLOOKUP(C679,Itinerario!$D$148:$W$178,18,FALSE)</f>
        <v>0</v>
      </c>
      <c r="E679" s="79">
        <f>VLOOKUP(C679,Itinerario!$D$148:$W$178,19,FALSE)</f>
        <v>0</v>
      </c>
      <c r="F679" s="79" t="e">
        <f>VLOOKUP(C679,Organización_Modular!$F$134:$G$164,2,FALSE)</f>
        <v>#N/A</v>
      </c>
    </row>
    <row r="680" spans="1:6" x14ac:dyDescent="0.2">
      <c r="A680" s="380"/>
      <c r="B680" s="381"/>
      <c r="C680" s="68"/>
      <c r="D680" s="78">
        <f>VLOOKUP(C680,Itinerario!$D$148:$W$178,18,FALSE)</f>
        <v>0</v>
      </c>
      <c r="E680" s="79">
        <f>VLOOKUP(C680,Itinerario!$D$148:$W$178,19,FALSE)</f>
        <v>0</v>
      </c>
      <c r="F680" s="79" t="e">
        <f>VLOOKUP(C680,Organización_Modular!$F$134:$G$164,2,FALSE)</f>
        <v>#N/A</v>
      </c>
    </row>
    <row r="681" spans="1:6" x14ac:dyDescent="0.2">
      <c r="A681" s="380"/>
      <c r="B681" s="381"/>
      <c r="C681" s="68"/>
      <c r="D681" s="78">
        <f>VLOOKUP(C681,Itinerario!$D$148:$W$178,18,FALSE)</f>
        <v>0</v>
      </c>
      <c r="E681" s="79">
        <f>VLOOKUP(C681,Itinerario!$D$148:$W$178,19,FALSE)</f>
        <v>0</v>
      </c>
      <c r="F681" s="79" t="e">
        <f>VLOOKUP(C681,Organización_Modular!$F$134:$G$164,2,FALSE)</f>
        <v>#N/A</v>
      </c>
    </row>
    <row r="682" spans="1:6" x14ac:dyDescent="0.2">
      <c r="A682" s="380"/>
      <c r="B682" s="381"/>
      <c r="C682" s="68"/>
      <c r="D682" s="78">
        <f>VLOOKUP(C682,Itinerario!$D$148:$W$178,18,FALSE)</f>
        <v>0</v>
      </c>
      <c r="E682" s="79">
        <f>VLOOKUP(C682,Itinerario!$D$148:$W$178,19,FALSE)</f>
        <v>0</v>
      </c>
      <c r="F682" s="79" t="e">
        <f>VLOOKUP(C682,Organización_Modular!$F$134:$G$164,2,FALSE)</f>
        <v>#N/A</v>
      </c>
    </row>
    <row r="683" spans="1:6" x14ac:dyDescent="0.2">
      <c r="A683" s="380"/>
      <c r="B683" s="381"/>
      <c r="C683" s="68"/>
      <c r="D683" s="78">
        <f>VLOOKUP(C683,Itinerario!$D$148:$W$178,18,FALSE)</f>
        <v>0</v>
      </c>
      <c r="E683" s="79">
        <f>VLOOKUP(C683,Itinerario!$D$148:$W$178,19,FALSE)</f>
        <v>0</v>
      </c>
      <c r="F683" s="79" t="e">
        <f>VLOOKUP(C683,Organización_Modular!$F$134:$G$164,2,FALSE)</f>
        <v>#N/A</v>
      </c>
    </row>
    <row r="684" spans="1:6" x14ac:dyDescent="0.2">
      <c r="A684" s="380"/>
      <c r="B684" s="381"/>
      <c r="C684" s="68"/>
      <c r="D684" s="78">
        <f>VLOOKUP(C684,Itinerario!$D$148:$W$178,18,FALSE)</f>
        <v>0</v>
      </c>
      <c r="E684" s="79">
        <f>VLOOKUP(C684,Itinerario!$D$148:$W$178,19,FALSE)</f>
        <v>0</v>
      </c>
      <c r="F684" s="79" t="e">
        <f>VLOOKUP(C684,Organización_Modular!$F$134:$G$164,2,FALSE)</f>
        <v>#N/A</v>
      </c>
    </row>
    <row r="685" spans="1:6" x14ac:dyDescent="0.2">
      <c r="A685" s="380"/>
      <c r="B685" s="381"/>
      <c r="C685" s="68"/>
      <c r="D685" s="78">
        <f>VLOOKUP(C685,Itinerario!$D$148:$W$178,18,FALSE)</f>
        <v>0</v>
      </c>
      <c r="E685" s="79">
        <f>VLOOKUP(C685,Itinerario!$D$148:$W$178,19,FALSE)</f>
        <v>0</v>
      </c>
      <c r="F685" s="79" t="e">
        <f>VLOOKUP(C685,Organización_Modular!$F$134:$G$164,2,FALSE)</f>
        <v>#N/A</v>
      </c>
    </row>
    <row r="686" spans="1:6" x14ac:dyDescent="0.2">
      <c r="A686" s="380"/>
      <c r="B686" s="381"/>
      <c r="C686" s="68"/>
      <c r="D686" s="78">
        <f>VLOOKUP(C686,Itinerario!$D$148:$W$178,18,FALSE)</f>
        <v>0</v>
      </c>
      <c r="E686" s="79">
        <f>VLOOKUP(C686,Itinerario!$D$148:$W$178,19,FALSE)</f>
        <v>0</v>
      </c>
      <c r="F686" s="79" t="e">
        <f>VLOOKUP(C686,Organización_Modular!$F$134:$G$164,2,FALSE)</f>
        <v>#N/A</v>
      </c>
    </row>
    <row r="687" spans="1:6" x14ac:dyDescent="0.2">
      <c r="A687" s="380"/>
      <c r="B687" s="381"/>
      <c r="C687" s="68"/>
      <c r="D687" s="78">
        <f>VLOOKUP(C687,Itinerario!$D$148:$W$178,18,FALSE)</f>
        <v>0</v>
      </c>
      <c r="E687" s="79">
        <f>VLOOKUP(C687,Itinerario!$D$148:$W$178,19,FALSE)</f>
        <v>0</v>
      </c>
      <c r="F687" s="79" t="e">
        <f>VLOOKUP(C687,Organización_Modular!$F$134:$G$164,2,FALSE)</f>
        <v>#N/A</v>
      </c>
    </row>
    <row r="688" spans="1:6" x14ac:dyDescent="0.2">
      <c r="A688" s="380"/>
      <c r="B688" s="381"/>
      <c r="C688" s="68"/>
      <c r="D688" s="78">
        <f>VLOOKUP(C688,Itinerario!$D$148:$W$178,18,FALSE)</f>
        <v>0</v>
      </c>
      <c r="E688" s="79">
        <f>VLOOKUP(C688,Itinerario!$D$148:$W$178,19,FALSE)</f>
        <v>0</v>
      </c>
      <c r="F688" s="79" t="e">
        <f>VLOOKUP(C688,Organización_Modular!$F$134:$G$164,2,FALSE)</f>
        <v>#N/A</v>
      </c>
    </row>
    <row r="689" spans="1:6" x14ac:dyDescent="0.2">
      <c r="A689" s="380"/>
      <c r="B689" s="381"/>
      <c r="C689" s="69"/>
      <c r="D689" s="78">
        <f>VLOOKUP(C689,Itinerario!$D$148:$W$178,18,FALSE)</f>
        <v>0</v>
      </c>
      <c r="E689" s="79">
        <f>VLOOKUP(C689,Itinerario!$D$148:$W$178,19,FALSE)</f>
        <v>0</v>
      </c>
      <c r="F689" s="79" t="e">
        <f>VLOOKUP(C689,Organización_Modular!$F$134:$G$164,2,FALSE)</f>
        <v>#N/A</v>
      </c>
    </row>
    <row r="690" spans="1:6" x14ac:dyDescent="0.2">
      <c r="A690" s="380"/>
      <c r="B690" s="381"/>
      <c r="C690" s="69"/>
      <c r="D690" s="78">
        <f>VLOOKUP(C690,Itinerario!$D$148:$W$178,18,FALSE)</f>
        <v>0</v>
      </c>
      <c r="E690" s="79">
        <f>VLOOKUP(C690,Itinerario!$D$148:$W$178,19,FALSE)</f>
        <v>0</v>
      </c>
      <c r="F690" s="79" t="e">
        <f>VLOOKUP(C690,Organización_Modular!$F$134:$G$164,2,FALSE)</f>
        <v>#N/A</v>
      </c>
    </row>
    <row r="691" spans="1:6" x14ac:dyDescent="0.2">
      <c r="A691" s="380"/>
      <c r="B691" s="381"/>
      <c r="C691" s="69"/>
      <c r="D691" s="78">
        <f>VLOOKUP(C691,Itinerario!$D$148:$W$178,18,FALSE)</f>
        <v>0</v>
      </c>
      <c r="E691" s="79">
        <f>VLOOKUP(C691,Itinerario!$D$148:$W$178,19,FALSE)</f>
        <v>0</v>
      </c>
      <c r="F691" s="79" t="e">
        <f>VLOOKUP(C691,Organización_Modular!$F$134:$G$164,2,FALSE)</f>
        <v>#N/A</v>
      </c>
    </row>
    <row r="692" spans="1:6" x14ac:dyDescent="0.2">
      <c r="A692" s="380"/>
      <c r="B692" s="381"/>
      <c r="C692" s="69"/>
      <c r="D692" s="78">
        <f>VLOOKUP(C692,Itinerario!$D$148:$W$178,18,FALSE)</f>
        <v>0</v>
      </c>
      <c r="E692" s="79">
        <f>VLOOKUP(C692,Itinerario!$D$148:$W$178,19,FALSE)</f>
        <v>0</v>
      </c>
      <c r="F692" s="79" t="e">
        <f>VLOOKUP(C692,Organización_Modular!$F$134:$G$164,2,FALSE)</f>
        <v>#N/A</v>
      </c>
    </row>
    <row r="693" spans="1:6" x14ac:dyDescent="0.2">
      <c r="A693" s="380"/>
      <c r="B693" s="381"/>
      <c r="C693" s="69"/>
      <c r="D693" s="78">
        <f>VLOOKUP(C693,Itinerario!$D$148:$W$178,18,FALSE)</f>
        <v>0</v>
      </c>
      <c r="E693" s="79">
        <f>VLOOKUP(C693,Itinerario!$D$148:$W$178,19,FALSE)</f>
        <v>0</v>
      </c>
      <c r="F693" s="79" t="e">
        <f>VLOOKUP(C693,Organización_Modular!$F$134:$G$164,2,FALSE)</f>
        <v>#N/A</v>
      </c>
    </row>
    <row r="694" spans="1:6" x14ac:dyDescent="0.2">
      <c r="A694" s="380"/>
      <c r="B694" s="381"/>
      <c r="C694" s="69"/>
      <c r="D694" s="78">
        <f>VLOOKUP(C694,Itinerario!$D$148:$W$178,18,FALSE)</f>
        <v>0</v>
      </c>
      <c r="E694" s="79">
        <f>VLOOKUP(C694,Itinerario!$D$148:$W$178,19,FALSE)</f>
        <v>0</v>
      </c>
      <c r="F694" s="79" t="e">
        <f>VLOOKUP(C694,Organización_Modular!$F$134:$G$164,2,FALSE)</f>
        <v>#N/A</v>
      </c>
    </row>
    <row r="695" spans="1:6" x14ac:dyDescent="0.2">
      <c r="A695" s="380"/>
      <c r="B695" s="381"/>
      <c r="C695" s="69"/>
      <c r="D695" s="78">
        <f>VLOOKUP(C695,Itinerario!$D$148:$W$178,18,FALSE)</f>
        <v>0</v>
      </c>
      <c r="E695" s="79">
        <f>VLOOKUP(C695,Itinerario!$D$148:$W$178,19,FALSE)</f>
        <v>0</v>
      </c>
      <c r="F695" s="79" t="e">
        <f>VLOOKUP(C695,Organización_Modular!$F$134:$G$164,2,FALSE)</f>
        <v>#N/A</v>
      </c>
    </row>
    <row r="696" spans="1:6" x14ac:dyDescent="0.2">
      <c r="A696" s="380"/>
      <c r="B696" s="381"/>
      <c r="C696" s="69"/>
      <c r="D696" s="78">
        <f>VLOOKUP(C696,Itinerario!$D$148:$W$178,18,FALSE)</f>
        <v>0</v>
      </c>
      <c r="E696" s="79">
        <f>VLOOKUP(C696,Itinerario!$D$148:$W$178,19,FALSE)</f>
        <v>0</v>
      </c>
      <c r="F696" s="79" t="e">
        <f>VLOOKUP(C696,Organización_Modular!$F$134:$G$164,2,FALSE)</f>
        <v>#N/A</v>
      </c>
    </row>
    <row r="697" spans="1:6" x14ac:dyDescent="0.2">
      <c r="A697" s="380"/>
      <c r="B697" s="381"/>
      <c r="C697" s="69"/>
      <c r="D697" s="78">
        <f>VLOOKUP(C697,Itinerario!$D$148:$W$178,18,FALSE)</f>
        <v>0</v>
      </c>
      <c r="E697" s="79">
        <f>VLOOKUP(C697,Itinerario!$D$148:$W$178,19,FALSE)</f>
        <v>0</v>
      </c>
      <c r="F697" s="79" t="e">
        <f>VLOOKUP(C697,Organización_Modular!$F$134:$G$164,2,FALSE)</f>
        <v>#N/A</v>
      </c>
    </row>
    <row r="698" spans="1:6" x14ac:dyDescent="0.2">
      <c r="A698" s="380"/>
      <c r="B698" s="381"/>
      <c r="C698" s="69"/>
      <c r="D698" s="78">
        <f>VLOOKUP(C698,Itinerario!$D$148:$W$178,18,FALSE)</f>
        <v>0</v>
      </c>
      <c r="E698" s="79">
        <f>VLOOKUP(C698,Itinerario!$D$148:$W$178,19,FALSE)</f>
        <v>0</v>
      </c>
      <c r="F698" s="79" t="e">
        <f>VLOOKUP(C698,Organización_Modular!$F$134:$G$164,2,FALSE)</f>
        <v>#N/A</v>
      </c>
    </row>
    <row r="699" spans="1:6" x14ac:dyDescent="0.2">
      <c r="A699" s="380"/>
      <c r="B699" s="381"/>
      <c r="C699" s="69"/>
      <c r="D699" s="78">
        <f>VLOOKUP(C699,Itinerario!$D$148:$W$178,18,FALSE)</f>
        <v>0</v>
      </c>
      <c r="E699" s="79">
        <f>VLOOKUP(C699,Itinerario!$D$148:$W$178,19,FALSE)</f>
        <v>0</v>
      </c>
      <c r="F699" s="79" t="e">
        <f>VLOOKUP(C699,Organización_Modular!$F$134:$G$164,2,FALSE)</f>
        <v>#N/A</v>
      </c>
    </row>
    <row r="700" spans="1:6" x14ac:dyDescent="0.2">
      <c r="A700" s="380"/>
      <c r="B700" s="381"/>
      <c r="C700" s="69"/>
      <c r="D700" s="78">
        <f>VLOOKUP(C700,Itinerario!$D$148:$W$178,18,FALSE)</f>
        <v>0</v>
      </c>
      <c r="E700" s="79">
        <f>VLOOKUP(C700,Itinerario!$D$148:$W$178,19,FALSE)</f>
        <v>0</v>
      </c>
      <c r="F700" s="79" t="e">
        <f>VLOOKUP(C700,Organización_Modular!$F$134:$G$164,2,FALSE)</f>
        <v>#N/A</v>
      </c>
    </row>
    <row r="701" spans="1:6" x14ac:dyDescent="0.2">
      <c r="A701" s="380"/>
      <c r="B701" s="381"/>
      <c r="C701" s="69"/>
      <c r="D701" s="78">
        <f>VLOOKUP(C701,Itinerario!$D$148:$W$178,18,FALSE)</f>
        <v>0</v>
      </c>
      <c r="E701" s="79">
        <f>VLOOKUP(C701,Itinerario!$D$148:$W$178,19,FALSE)</f>
        <v>0</v>
      </c>
      <c r="F701" s="79" t="e">
        <f>VLOOKUP(C701,Organización_Modular!$F$134:$G$164,2,FALSE)</f>
        <v>#N/A</v>
      </c>
    </row>
    <row r="702" spans="1:6" x14ac:dyDescent="0.2">
      <c r="A702" s="380"/>
      <c r="B702" s="381"/>
      <c r="C702" s="69"/>
      <c r="D702" s="78">
        <f>VLOOKUP(C702,Itinerario!$D$148:$W$178,18,FALSE)</f>
        <v>0</v>
      </c>
      <c r="E702" s="79">
        <f>VLOOKUP(C702,Itinerario!$D$148:$W$178,19,FALSE)</f>
        <v>0</v>
      </c>
      <c r="F702" s="79" t="e">
        <f>VLOOKUP(C702,Organización_Modular!$F$134:$G$164,2,FALSE)</f>
        <v>#N/A</v>
      </c>
    </row>
    <row r="703" spans="1:6" x14ac:dyDescent="0.2">
      <c r="A703" s="380"/>
      <c r="B703" s="381"/>
      <c r="C703" s="69"/>
      <c r="D703" s="78">
        <f>VLOOKUP(C703,Itinerario!$D$148:$W$178,18,FALSE)</f>
        <v>0</v>
      </c>
      <c r="E703" s="79">
        <f>VLOOKUP(C703,Itinerario!$D$148:$W$178,19,FALSE)</f>
        <v>0</v>
      </c>
      <c r="F703" s="79" t="e">
        <f>VLOOKUP(C703,Organización_Modular!$F$134:$G$164,2,FALSE)</f>
        <v>#N/A</v>
      </c>
    </row>
    <row r="704" spans="1:6" x14ac:dyDescent="0.2">
      <c r="A704" s="380"/>
      <c r="B704" s="381"/>
      <c r="C704" s="69"/>
      <c r="D704" s="78">
        <f>VLOOKUP(C704,Itinerario!$D$148:$W$178,18,FALSE)</f>
        <v>0</v>
      </c>
      <c r="E704" s="79">
        <f>VLOOKUP(C704,Itinerario!$D$148:$W$178,19,FALSE)</f>
        <v>0</v>
      </c>
      <c r="F704" s="79" t="e">
        <f>VLOOKUP(C704,Organización_Modular!$F$134:$G$164,2,FALSE)</f>
        <v>#N/A</v>
      </c>
    </row>
    <row r="705" spans="1:6" x14ac:dyDescent="0.2">
      <c r="A705" s="380"/>
      <c r="B705" s="381"/>
      <c r="C705" s="69"/>
      <c r="D705" s="78">
        <f>VLOOKUP(C705,Itinerario!$D$148:$W$178,18,FALSE)</f>
        <v>0</v>
      </c>
      <c r="E705" s="79">
        <f>VLOOKUP(C705,Itinerario!$D$148:$W$178,19,FALSE)</f>
        <v>0</v>
      </c>
      <c r="F705" s="79" t="e">
        <f>VLOOKUP(C705,Organización_Modular!$F$134:$G$164,2,FALSE)</f>
        <v>#N/A</v>
      </c>
    </row>
    <row r="706" spans="1:6" x14ac:dyDescent="0.2">
      <c r="A706" s="380"/>
      <c r="B706" s="381"/>
      <c r="C706" s="69"/>
      <c r="D706" s="78">
        <f>VLOOKUP(C706,Itinerario!$D$148:$W$178,18,FALSE)</f>
        <v>0</v>
      </c>
      <c r="E706" s="79">
        <f>VLOOKUP(C706,Itinerario!$D$148:$W$178,19,FALSE)</f>
        <v>0</v>
      </c>
      <c r="F706" s="79" t="e">
        <f>VLOOKUP(C706,Organización_Modular!$F$134:$G$164,2,FALSE)</f>
        <v>#N/A</v>
      </c>
    </row>
    <row r="707" spans="1:6" x14ac:dyDescent="0.2">
      <c r="A707" s="380"/>
      <c r="B707" s="381"/>
      <c r="C707" s="69"/>
      <c r="D707" s="78">
        <f>VLOOKUP(C707,Itinerario!$D$148:$W$178,18,FALSE)</f>
        <v>0</v>
      </c>
      <c r="E707" s="79">
        <f>VLOOKUP(C707,Itinerario!$D$148:$W$178,19,FALSE)</f>
        <v>0</v>
      </c>
      <c r="F707" s="79" t="e">
        <f>VLOOKUP(C707,Organización_Modular!$F$134:$G$164,2,FALSE)</f>
        <v>#N/A</v>
      </c>
    </row>
    <row r="708" spans="1:6" x14ac:dyDescent="0.2">
      <c r="A708" s="380"/>
      <c r="B708" s="381"/>
      <c r="C708" s="69"/>
      <c r="D708" s="78">
        <f>VLOOKUP(C708,Itinerario!$D$148:$W$178,18,FALSE)</f>
        <v>0</v>
      </c>
      <c r="E708" s="79">
        <f>VLOOKUP(C708,Itinerario!$D$148:$W$178,19,FALSE)</f>
        <v>0</v>
      </c>
      <c r="F708" s="79" t="e">
        <f>VLOOKUP(C708,Organización_Modular!$F$134:$G$164,2,FALSE)</f>
        <v>#N/A</v>
      </c>
    </row>
    <row r="709" spans="1:6" x14ac:dyDescent="0.2">
      <c r="A709" s="380"/>
      <c r="B709" s="381"/>
      <c r="C709" s="69"/>
      <c r="D709" s="78">
        <f>VLOOKUP(C709,Itinerario!$D$148:$W$178,18,FALSE)</f>
        <v>0</v>
      </c>
      <c r="E709" s="79">
        <f>VLOOKUP(C709,Itinerario!$D$148:$W$178,19,FALSE)</f>
        <v>0</v>
      </c>
      <c r="F709" s="79" t="e">
        <f>VLOOKUP(C709,Organización_Modular!$F$134:$G$164,2,FALSE)</f>
        <v>#N/A</v>
      </c>
    </row>
    <row r="710" spans="1:6" x14ac:dyDescent="0.2">
      <c r="A710" s="380"/>
      <c r="B710" s="381"/>
      <c r="C710" s="69"/>
      <c r="D710" s="78">
        <f>VLOOKUP(C710,Itinerario!$D$148:$W$178,18,FALSE)</f>
        <v>0</v>
      </c>
      <c r="E710" s="79">
        <f>VLOOKUP(C710,Itinerario!$D$148:$W$178,19,FALSE)</f>
        <v>0</v>
      </c>
      <c r="F710" s="79" t="e">
        <f>VLOOKUP(C710,Organización_Modular!$F$134:$G$164,2,FALSE)</f>
        <v>#N/A</v>
      </c>
    </row>
    <row r="711" spans="1:6" x14ac:dyDescent="0.2">
      <c r="A711" s="380"/>
      <c r="B711" s="381"/>
      <c r="C711" s="69"/>
      <c r="D711" s="78">
        <f>VLOOKUP(C711,Itinerario!$D$148:$W$178,18,FALSE)</f>
        <v>0</v>
      </c>
      <c r="E711" s="79">
        <f>VLOOKUP(C711,Itinerario!$D$148:$W$178,19,FALSE)</f>
        <v>0</v>
      </c>
      <c r="F711" s="79" t="e">
        <f>VLOOKUP(C711,Organización_Modular!$F$134:$G$164,2,FALSE)</f>
        <v>#N/A</v>
      </c>
    </row>
    <row r="712" spans="1:6" x14ac:dyDescent="0.2">
      <c r="A712" s="380"/>
      <c r="B712" s="381"/>
      <c r="C712" s="69"/>
      <c r="D712" s="78">
        <f>VLOOKUP(C712,Itinerario!$D$148:$W$178,18,FALSE)</f>
        <v>0</v>
      </c>
      <c r="E712" s="79">
        <f>VLOOKUP(C712,Itinerario!$D$148:$W$178,19,FALSE)</f>
        <v>0</v>
      </c>
      <c r="F712" s="79" t="e">
        <f>VLOOKUP(C712,Organización_Modular!$F$134:$G$164,2,FALSE)</f>
        <v>#N/A</v>
      </c>
    </row>
    <row r="713" spans="1:6" x14ac:dyDescent="0.2">
      <c r="A713" s="380"/>
      <c r="B713" s="381"/>
      <c r="C713" s="69"/>
      <c r="D713" s="78">
        <f>VLOOKUP(C713,Itinerario!$D$148:$W$178,18,FALSE)</f>
        <v>0</v>
      </c>
      <c r="E713" s="79">
        <f>VLOOKUP(C713,Itinerario!$D$148:$W$178,19,FALSE)</f>
        <v>0</v>
      </c>
      <c r="F713" s="79" t="e">
        <f>VLOOKUP(C713,Organización_Modular!$F$134:$G$164,2,FALSE)</f>
        <v>#N/A</v>
      </c>
    </row>
    <row r="714" spans="1:6" x14ac:dyDescent="0.2">
      <c r="A714" s="380"/>
      <c r="B714" s="381"/>
      <c r="C714" s="69"/>
      <c r="D714" s="78">
        <f>VLOOKUP(C714,Itinerario!$D$148:$W$178,18,FALSE)</f>
        <v>0</v>
      </c>
      <c r="E714" s="79">
        <f>VLOOKUP(C714,Itinerario!$D$148:$W$178,19,FALSE)</f>
        <v>0</v>
      </c>
      <c r="F714" s="79" t="e">
        <f>VLOOKUP(C714,Organización_Modular!$F$134:$G$164,2,FALSE)</f>
        <v>#N/A</v>
      </c>
    </row>
    <row r="715" spans="1:6" x14ac:dyDescent="0.2">
      <c r="A715" s="380"/>
      <c r="B715" s="381"/>
      <c r="C715" s="69"/>
      <c r="D715" s="78">
        <f>VLOOKUP(C715,Itinerario!$D$148:$W$178,18,FALSE)</f>
        <v>0</v>
      </c>
      <c r="E715" s="79">
        <f>VLOOKUP(C715,Itinerario!$D$148:$W$178,19,FALSE)</f>
        <v>0</v>
      </c>
      <c r="F715" s="79" t="e">
        <f>VLOOKUP(C715,Organización_Modular!$F$134:$G$164,2,FALSE)</f>
        <v>#N/A</v>
      </c>
    </row>
    <row r="716" spans="1:6" x14ac:dyDescent="0.2">
      <c r="A716" s="380"/>
      <c r="B716" s="381"/>
      <c r="C716" s="69"/>
      <c r="D716" s="78">
        <f>VLOOKUP(C716,Itinerario!$D$148:$W$178,18,FALSE)</f>
        <v>0</v>
      </c>
      <c r="E716" s="79">
        <f>VLOOKUP(C716,Itinerario!$D$148:$W$178,19,FALSE)</f>
        <v>0</v>
      </c>
      <c r="F716" s="79" t="e">
        <f>VLOOKUP(C716,Organización_Modular!$F$134:$G$164,2,FALSE)</f>
        <v>#N/A</v>
      </c>
    </row>
    <row r="717" spans="1:6" x14ac:dyDescent="0.2">
      <c r="A717" s="380"/>
      <c r="B717" s="381"/>
      <c r="C717" s="69"/>
      <c r="D717" s="78">
        <f>VLOOKUP(C717,Itinerario!$D$148:$W$178,18,FALSE)</f>
        <v>0</v>
      </c>
      <c r="E717" s="79">
        <f>VLOOKUP(C717,Itinerario!$D$148:$W$178,19,FALSE)</f>
        <v>0</v>
      </c>
      <c r="F717" s="79" t="e">
        <f>VLOOKUP(C717,Organización_Modular!$F$134:$G$164,2,FALSE)</f>
        <v>#N/A</v>
      </c>
    </row>
    <row r="718" spans="1:6" x14ac:dyDescent="0.2">
      <c r="A718" s="380"/>
      <c r="B718" s="381"/>
      <c r="C718" s="69"/>
      <c r="D718" s="78">
        <f>VLOOKUP(C718,Itinerario!$D$148:$W$178,18,FALSE)</f>
        <v>0</v>
      </c>
      <c r="E718" s="79">
        <f>VLOOKUP(C718,Itinerario!$D$148:$W$178,19,FALSE)</f>
        <v>0</v>
      </c>
      <c r="F718" s="79" t="e">
        <f>VLOOKUP(C718,Organización_Modular!$F$134:$G$164,2,FALSE)</f>
        <v>#N/A</v>
      </c>
    </row>
    <row r="719" spans="1:6" x14ac:dyDescent="0.2">
      <c r="A719" s="380"/>
      <c r="B719" s="381"/>
      <c r="C719" s="69"/>
      <c r="D719" s="78">
        <f>VLOOKUP(C719,Itinerario!$D$148:$W$178,18,FALSE)</f>
        <v>0</v>
      </c>
      <c r="E719" s="79">
        <f>VLOOKUP(C719,Itinerario!$D$148:$W$178,19,FALSE)</f>
        <v>0</v>
      </c>
      <c r="F719" s="79" t="e">
        <f>VLOOKUP(C719,Organización_Modular!$F$134:$G$164,2,FALSE)</f>
        <v>#N/A</v>
      </c>
    </row>
    <row r="720" spans="1:6" x14ac:dyDescent="0.2">
      <c r="A720" s="380"/>
      <c r="B720" s="381"/>
      <c r="C720" s="69"/>
      <c r="D720" s="78">
        <f>VLOOKUP(C720,Itinerario!$D$148:$W$178,18,FALSE)</f>
        <v>0</v>
      </c>
      <c r="E720" s="79">
        <f>VLOOKUP(C720,Itinerario!$D$148:$W$178,19,FALSE)</f>
        <v>0</v>
      </c>
      <c r="F720" s="79" t="e">
        <f>VLOOKUP(C720,Organización_Modular!$F$134:$G$164,2,FALSE)</f>
        <v>#N/A</v>
      </c>
    </row>
    <row r="721" spans="1:6" x14ac:dyDescent="0.2">
      <c r="A721" s="380"/>
      <c r="B721" s="381"/>
      <c r="C721" s="69"/>
      <c r="D721" s="78">
        <f>VLOOKUP(C721,Itinerario!$D$148:$W$178,18,FALSE)</f>
        <v>0</v>
      </c>
      <c r="E721" s="79">
        <f>VLOOKUP(C721,Itinerario!$D$148:$W$178,19,FALSE)</f>
        <v>0</v>
      </c>
      <c r="F721" s="79" t="e">
        <f>VLOOKUP(C721,Organización_Modular!$F$134:$G$164,2,FALSE)</f>
        <v>#N/A</v>
      </c>
    </row>
    <row r="722" spans="1:6" x14ac:dyDescent="0.2">
      <c r="A722" s="380"/>
      <c r="B722" s="381"/>
      <c r="C722" s="69"/>
      <c r="D722" s="78">
        <f>VLOOKUP(C722,Itinerario!$D$148:$W$178,18,FALSE)</f>
        <v>0</v>
      </c>
      <c r="E722" s="79">
        <f>VLOOKUP(C722,Itinerario!$D$148:$W$178,19,FALSE)</f>
        <v>0</v>
      </c>
      <c r="F722" s="79" t="e">
        <f>VLOOKUP(C722,Organización_Modular!$F$134:$G$164,2,FALSE)</f>
        <v>#N/A</v>
      </c>
    </row>
    <row r="723" spans="1:6" x14ac:dyDescent="0.2">
      <c r="A723" s="380"/>
      <c r="B723" s="381"/>
      <c r="C723" s="69"/>
      <c r="D723" s="78">
        <f>VLOOKUP(C723,Itinerario!$D$148:$W$178,18,FALSE)</f>
        <v>0</v>
      </c>
      <c r="E723" s="79">
        <f>VLOOKUP(C723,Itinerario!$D$148:$W$178,19,FALSE)</f>
        <v>0</v>
      </c>
      <c r="F723" s="79" t="e">
        <f>VLOOKUP(C723,Organización_Modular!$F$134:$G$164,2,FALSE)</f>
        <v>#N/A</v>
      </c>
    </row>
    <row r="724" spans="1:6" x14ac:dyDescent="0.2">
      <c r="A724" s="380"/>
      <c r="B724" s="381"/>
      <c r="C724" s="69"/>
      <c r="D724" s="78">
        <f>VLOOKUP(C724,Itinerario!$D$148:$W$178,18,FALSE)</f>
        <v>0</v>
      </c>
      <c r="E724" s="79">
        <f>VLOOKUP(C724,Itinerario!$D$148:$W$178,19,FALSE)</f>
        <v>0</v>
      </c>
      <c r="F724" s="79" t="e">
        <f>VLOOKUP(C724,Organización_Modular!$F$134:$G$164,2,FALSE)</f>
        <v>#N/A</v>
      </c>
    </row>
    <row r="725" spans="1:6" x14ac:dyDescent="0.2">
      <c r="A725" s="380"/>
      <c r="B725" s="381"/>
      <c r="C725" s="69"/>
      <c r="D725" s="78">
        <f>VLOOKUP(C725,Itinerario!$D$148:$W$178,18,FALSE)</f>
        <v>0</v>
      </c>
      <c r="E725" s="79">
        <f>VLOOKUP(C725,Itinerario!$D$148:$W$178,19,FALSE)</f>
        <v>0</v>
      </c>
      <c r="F725" s="79" t="e">
        <f>VLOOKUP(C725,Organización_Modular!$F$134:$G$164,2,FALSE)</f>
        <v>#N/A</v>
      </c>
    </row>
    <row r="726" spans="1:6" x14ac:dyDescent="0.2">
      <c r="A726" s="380"/>
      <c r="B726" s="381"/>
      <c r="C726" s="69"/>
      <c r="D726" s="78">
        <f>VLOOKUP(C726,Itinerario!$D$148:$W$178,18,FALSE)</f>
        <v>0</v>
      </c>
      <c r="E726" s="79">
        <f>VLOOKUP(C726,Itinerario!$D$148:$W$178,19,FALSE)</f>
        <v>0</v>
      </c>
      <c r="F726" s="79" t="e">
        <f>VLOOKUP(C726,Organización_Modular!$F$134:$G$164,2,FALSE)</f>
        <v>#N/A</v>
      </c>
    </row>
    <row r="727" spans="1:6" x14ac:dyDescent="0.2">
      <c r="A727" s="380"/>
      <c r="B727" s="381"/>
      <c r="C727" s="69"/>
      <c r="D727" s="78">
        <f>VLOOKUP(C727,Itinerario!$D$148:$W$178,18,FALSE)</f>
        <v>0</v>
      </c>
      <c r="E727" s="79">
        <f>VLOOKUP(C727,Itinerario!$D$148:$W$178,19,FALSE)</f>
        <v>0</v>
      </c>
      <c r="F727" s="79" t="e">
        <f>VLOOKUP(C727,Organización_Modular!$F$134:$G$164,2,FALSE)</f>
        <v>#N/A</v>
      </c>
    </row>
    <row r="728" spans="1:6" x14ac:dyDescent="0.2">
      <c r="A728" s="380"/>
      <c r="B728" s="381"/>
      <c r="C728" s="69"/>
      <c r="D728" s="78">
        <f>VLOOKUP(C728,Itinerario!$D$148:$W$178,18,FALSE)</f>
        <v>0</v>
      </c>
      <c r="E728" s="79">
        <f>VLOOKUP(C728,Itinerario!$D$148:$W$178,19,FALSE)</f>
        <v>0</v>
      </c>
      <c r="F728" s="79" t="e">
        <f>VLOOKUP(C728,Organización_Modular!$F$134:$G$164,2,FALSE)</f>
        <v>#N/A</v>
      </c>
    </row>
    <row r="729" spans="1:6" x14ac:dyDescent="0.2">
      <c r="A729" s="380"/>
      <c r="B729" s="381"/>
      <c r="C729" s="69"/>
      <c r="D729" s="78">
        <f>VLOOKUP(C729,Itinerario!$D$148:$W$178,18,FALSE)</f>
        <v>0</v>
      </c>
      <c r="E729" s="79">
        <f>VLOOKUP(C729,Itinerario!$D$148:$W$178,19,FALSE)</f>
        <v>0</v>
      </c>
      <c r="F729" s="79" t="e">
        <f>VLOOKUP(C729,Organización_Modular!$F$134:$G$164,2,FALSE)</f>
        <v>#N/A</v>
      </c>
    </row>
    <row r="730" spans="1:6" x14ac:dyDescent="0.2">
      <c r="A730" s="380"/>
      <c r="B730" s="381"/>
      <c r="C730" s="69"/>
      <c r="D730" s="78">
        <f>VLOOKUP(C730,Itinerario!$D$148:$W$178,18,FALSE)</f>
        <v>0</v>
      </c>
      <c r="E730" s="79">
        <f>VLOOKUP(C730,Itinerario!$D$148:$W$178,19,FALSE)</f>
        <v>0</v>
      </c>
      <c r="F730" s="79" t="e">
        <f>VLOOKUP(C730,Organización_Modular!$F$134:$G$164,2,FALSE)</f>
        <v>#N/A</v>
      </c>
    </row>
    <row r="731" spans="1:6" x14ac:dyDescent="0.2">
      <c r="A731" s="380"/>
      <c r="B731" s="381"/>
      <c r="C731" s="69"/>
      <c r="D731" s="78">
        <f>VLOOKUP(C731,Itinerario!$D$148:$W$178,18,FALSE)</f>
        <v>0</v>
      </c>
      <c r="E731" s="79">
        <f>VLOOKUP(C731,Itinerario!$D$148:$W$178,19,FALSE)</f>
        <v>0</v>
      </c>
      <c r="F731" s="79" t="e">
        <f>VLOOKUP(C731,Organización_Modular!$F$134:$G$164,2,FALSE)</f>
        <v>#N/A</v>
      </c>
    </row>
    <row r="732" spans="1:6" x14ac:dyDescent="0.2">
      <c r="A732" s="380"/>
      <c r="B732" s="381"/>
      <c r="C732" s="69"/>
      <c r="D732" s="78">
        <f>VLOOKUP(C732,Itinerario!$D$148:$W$178,18,FALSE)</f>
        <v>0</v>
      </c>
      <c r="E732" s="79">
        <f>VLOOKUP(C732,Itinerario!$D$148:$W$178,19,FALSE)</f>
        <v>0</v>
      </c>
      <c r="F732" s="79" t="e">
        <f>VLOOKUP(C732,Organización_Modular!$F$134:$G$164,2,FALSE)</f>
        <v>#N/A</v>
      </c>
    </row>
    <row r="733" spans="1:6" x14ac:dyDescent="0.2">
      <c r="A733" s="380"/>
      <c r="B733" s="381"/>
      <c r="C733" s="68"/>
      <c r="D733" s="78">
        <f>VLOOKUP(C733,Itinerario!$D$148:$W$178,18,FALSE)</f>
        <v>0</v>
      </c>
      <c r="E733" s="79">
        <f>VLOOKUP(C733,Itinerario!$D$148:$W$178,19,FALSE)</f>
        <v>0</v>
      </c>
      <c r="F733" s="79" t="e">
        <f>VLOOKUP(C733,Organización_Modular!$F$134:$G$164,2,FALSE)</f>
        <v>#N/A</v>
      </c>
    </row>
    <row r="734" spans="1:6" x14ac:dyDescent="0.2">
      <c r="A734" s="380"/>
      <c r="B734" s="381"/>
      <c r="C734" s="69"/>
      <c r="D734" s="78">
        <f>VLOOKUP(C734,Itinerario!$D$148:$W$178,18,FALSE)</f>
        <v>0</v>
      </c>
      <c r="E734" s="79">
        <f>VLOOKUP(C734,Itinerario!$D$148:$W$178,19,FALSE)</f>
        <v>0</v>
      </c>
      <c r="F734" s="79" t="e">
        <f>VLOOKUP(C734,Organización_Modular!$F$134:$G$164,2,FALSE)</f>
        <v>#N/A</v>
      </c>
    </row>
    <row r="735" spans="1:6" x14ac:dyDescent="0.2">
      <c r="A735" s="380"/>
      <c r="B735" s="381"/>
      <c r="C735" s="69"/>
      <c r="D735" s="78">
        <f>VLOOKUP(C735,Itinerario!$D$148:$W$178,18,FALSE)</f>
        <v>0</v>
      </c>
      <c r="E735" s="79">
        <f>VLOOKUP(C735,Itinerario!$D$148:$W$178,19,FALSE)</f>
        <v>0</v>
      </c>
      <c r="F735" s="79" t="e">
        <f>VLOOKUP(C735,Organización_Modular!$F$134:$G$164,2,FALSE)</f>
        <v>#N/A</v>
      </c>
    </row>
    <row r="736" spans="1:6" x14ac:dyDescent="0.2">
      <c r="A736" s="380"/>
      <c r="B736" s="381"/>
      <c r="C736" s="69"/>
      <c r="D736" s="78">
        <f>VLOOKUP(C736,Itinerario!$D$148:$W$178,18,FALSE)</f>
        <v>0</v>
      </c>
      <c r="E736" s="79">
        <f>VLOOKUP(C736,Itinerario!$D$148:$W$178,19,FALSE)</f>
        <v>0</v>
      </c>
      <c r="F736" s="79" t="e">
        <f>VLOOKUP(C736,Organización_Modular!$F$134:$G$164,2,FALSE)</f>
        <v>#N/A</v>
      </c>
    </row>
    <row r="737" spans="1:6" x14ac:dyDescent="0.2">
      <c r="A737" s="380"/>
      <c r="B737" s="381"/>
      <c r="C737" s="69"/>
      <c r="D737" s="78">
        <f>VLOOKUP(C737,Itinerario!$D$148:$W$178,18,FALSE)</f>
        <v>0</v>
      </c>
      <c r="E737" s="79">
        <f>VLOOKUP(C737,Itinerario!$D$148:$W$178,19,FALSE)</f>
        <v>0</v>
      </c>
      <c r="F737" s="79" t="e">
        <f>VLOOKUP(C737,Organización_Modular!$F$134:$G$164,2,FALSE)</f>
        <v>#N/A</v>
      </c>
    </row>
    <row r="738" spans="1:6" x14ac:dyDescent="0.2">
      <c r="A738" s="380"/>
      <c r="B738" s="381"/>
      <c r="C738" s="69"/>
      <c r="D738" s="78">
        <f>VLOOKUP(C738,Itinerario!$D$148:$W$178,18,FALSE)</f>
        <v>0</v>
      </c>
      <c r="E738" s="79">
        <f>VLOOKUP(C738,Itinerario!$D$148:$W$178,19,FALSE)</f>
        <v>0</v>
      </c>
      <c r="F738" s="79" t="e">
        <f>VLOOKUP(C738,Organización_Modular!$F$134:$G$164,2,FALSE)</f>
        <v>#N/A</v>
      </c>
    </row>
    <row r="739" spans="1:6" x14ac:dyDescent="0.2">
      <c r="A739" s="380"/>
      <c r="B739" s="381"/>
      <c r="C739" s="69"/>
      <c r="D739" s="78">
        <f>VLOOKUP(C739,Itinerario!$D$148:$W$178,18,FALSE)</f>
        <v>0</v>
      </c>
      <c r="E739" s="79">
        <f>VLOOKUP(C739,Itinerario!$D$148:$W$178,19,FALSE)</f>
        <v>0</v>
      </c>
      <c r="F739" s="79" t="e">
        <f>VLOOKUP(C739,Organización_Modular!$F$134:$G$164,2,FALSE)</f>
        <v>#N/A</v>
      </c>
    </row>
    <row r="740" spans="1:6" x14ac:dyDescent="0.2">
      <c r="A740" s="380"/>
      <c r="B740" s="381"/>
      <c r="C740" s="69"/>
      <c r="D740" s="78">
        <f>VLOOKUP(C740,Itinerario!$D$148:$W$178,18,FALSE)</f>
        <v>0</v>
      </c>
      <c r="E740" s="79">
        <f>VLOOKUP(C740,Itinerario!$D$148:$W$178,19,FALSE)</f>
        <v>0</v>
      </c>
      <c r="F740" s="79" t="e">
        <f>VLOOKUP(C740,Organización_Modular!$F$134:$G$164,2,FALSE)</f>
        <v>#N/A</v>
      </c>
    </row>
    <row r="741" spans="1:6" x14ac:dyDescent="0.2">
      <c r="A741" s="380"/>
      <c r="B741" s="381"/>
      <c r="C741" s="69"/>
      <c r="D741" s="78">
        <f>VLOOKUP(C741,Itinerario!$D$148:$W$178,18,FALSE)</f>
        <v>0</v>
      </c>
      <c r="E741" s="79">
        <f>VLOOKUP(C741,Itinerario!$D$148:$W$178,19,FALSE)</f>
        <v>0</v>
      </c>
      <c r="F741" s="79" t="e">
        <f>VLOOKUP(C741,Organización_Modular!$F$134:$G$164,2,FALSE)</f>
        <v>#N/A</v>
      </c>
    </row>
    <row r="742" spans="1:6" x14ac:dyDescent="0.2">
      <c r="A742" s="380"/>
      <c r="B742" s="381"/>
      <c r="C742" s="69"/>
      <c r="D742" s="78">
        <f>VLOOKUP(C742,Itinerario!$D$148:$W$178,18,FALSE)</f>
        <v>0</v>
      </c>
      <c r="E742" s="79">
        <f>VLOOKUP(C742,Itinerario!$D$148:$W$178,19,FALSE)</f>
        <v>0</v>
      </c>
      <c r="F742" s="79" t="e">
        <f>VLOOKUP(C742,Organización_Modular!$F$134:$G$164,2,FALSE)</f>
        <v>#N/A</v>
      </c>
    </row>
    <row r="743" spans="1:6" x14ac:dyDescent="0.2">
      <c r="A743" s="380"/>
      <c r="B743" s="381"/>
      <c r="C743" s="69"/>
      <c r="D743" s="78">
        <f>VLOOKUP(C743,Itinerario!$D$148:$W$178,18,FALSE)</f>
        <v>0</v>
      </c>
      <c r="E743" s="79">
        <f>VLOOKUP(C743,Itinerario!$D$148:$W$178,19,FALSE)</f>
        <v>0</v>
      </c>
      <c r="F743" s="79" t="e">
        <f>VLOOKUP(C743,Organización_Modular!$F$134:$G$164,2,FALSE)</f>
        <v>#N/A</v>
      </c>
    </row>
    <row r="744" spans="1:6" x14ac:dyDescent="0.2">
      <c r="A744" s="380"/>
      <c r="B744" s="381"/>
      <c r="C744" s="69"/>
      <c r="D744" s="78">
        <f>VLOOKUP(C744,Itinerario!$D$148:$W$178,18,FALSE)</f>
        <v>0</v>
      </c>
      <c r="E744" s="79">
        <f>VLOOKUP(C744,Itinerario!$D$148:$W$178,19,FALSE)</f>
        <v>0</v>
      </c>
      <c r="F744" s="79" t="e">
        <f>VLOOKUP(C744,Organización_Modular!$F$134:$G$164,2,FALSE)</f>
        <v>#N/A</v>
      </c>
    </row>
    <row r="745" spans="1:6" x14ac:dyDescent="0.2">
      <c r="A745" s="380"/>
      <c r="B745" s="381"/>
      <c r="C745" s="69"/>
      <c r="D745" s="78">
        <f>VLOOKUP(C745,Itinerario!$D$148:$W$178,18,FALSE)</f>
        <v>0</v>
      </c>
      <c r="E745" s="79">
        <f>VLOOKUP(C745,Itinerario!$D$148:$W$178,19,FALSE)</f>
        <v>0</v>
      </c>
      <c r="F745" s="79" t="e">
        <f>VLOOKUP(C745,Organización_Modular!$F$134:$G$164,2,FALSE)</f>
        <v>#N/A</v>
      </c>
    </row>
    <row r="746" spans="1:6" x14ac:dyDescent="0.2">
      <c r="A746" s="380"/>
      <c r="B746" s="381"/>
      <c r="C746" s="69"/>
      <c r="D746" s="78">
        <f>VLOOKUP(C746,Itinerario!$D$148:$W$178,18,FALSE)</f>
        <v>0</v>
      </c>
      <c r="E746" s="79">
        <f>VLOOKUP(C746,Itinerario!$D$148:$W$178,19,FALSE)</f>
        <v>0</v>
      </c>
      <c r="F746" s="79" t="e">
        <f>VLOOKUP(C746,Organización_Modular!$F$134:$G$164,2,FALSE)</f>
        <v>#N/A</v>
      </c>
    </row>
    <row r="747" spans="1:6" x14ac:dyDescent="0.2">
      <c r="A747" s="380"/>
      <c r="B747" s="381"/>
      <c r="C747" s="69"/>
      <c r="D747" s="78">
        <f>VLOOKUP(C747,Itinerario!$D$148:$W$178,18,FALSE)</f>
        <v>0</v>
      </c>
      <c r="E747" s="79">
        <f>VLOOKUP(C747,Itinerario!$D$148:$W$178,19,FALSE)</f>
        <v>0</v>
      </c>
      <c r="F747" s="79" t="e">
        <f>VLOOKUP(C747,Organización_Modular!$F$134:$G$164,2,FALSE)</f>
        <v>#N/A</v>
      </c>
    </row>
    <row r="748" spans="1:6" x14ac:dyDescent="0.2">
      <c r="A748" s="380"/>
      <c r="B748" s="381"/>
      <c r="C748" s="68"/>
      <c r="D748" s="78">
        <f>VLOOKUP(C748,Itinerario!$D$148:$W$178,18,FALSE)</f>
        <v>0</v>
      </c>
      <c r="E748" s="79">
        <f>VLOOKUP(C748,Itinerario!$D$148:$W$178,19,FALSE)</f>
        <v>0</v>
      </c>
      <c r="F748" s="79" t="e">
        <f>VLOOKUP(C748,Organización_Modular!$F$134:$G$164,2,FALSE)</f>
        <v>#N/A</v>
      </c>
    </row>
    <row r="749" spans="1:6" x14ac:dyDescent="0.2">
      <c r="A749" s="380"/>
      <c r="B749" s="381"/>
      <c r="C749" s="69"/>
      <c r="D749" s="78">
        <f>VLOOKUP(C749,Itinerario!$D$148:$W$178,18,FALSE)</f>
        <v>0</v>
      </c>
      <c r="E749" s="79">
        <f>VLOOKUP(C749,Itinerario!$D$148:$W$178,19,FALSE)</f>
        <v>0</v>
      </c>
      <c r="F749" s="79" t="e">
        <f>VLOOKUP(C749,Organización_Modular!$F$134:$G$164,2,FALSE)</f>
        <v>#N/A</v>
      </c>
    </row>
    <row r="750" spans="1:6" x14ac:dyDescent="0.2">
      <c r="A750" s="380"/>
      <c r="B750" s="381"/>
      <c r="C750" s="69"/>
      <c r="D750" s="78">
        <f>VLOOKUP(C750,Itinerario!$D$148:$W$178,18,FALSE)</f>
        <v>0</v>
      </c>
      <c r="E750" s="79">
        <f>VLOOKUP(C750,Itinerario!$D$148:$W$178,19,FALSE)</f>
        <v>0</v>
      </c>
      <c r="F750" s="79" t="e">
        <f>VLOOKUP(C750,Organización_Modular!$F$134:$G$164,2,FALSE)</f>
        <v>#N/A</v>
      </c>
    </row>
    <row r="751" spans="1:6" x14ac:dyDescent="0.2">
      <c r="A751" s="380"/>
      <c r="B751" s="381"/>
      <c r="C751" s="69"/>
      <c r="D751" s="78">
        <f>VLOOKUP(C751,Itinerario!$D$148:$W$178,18,FALSE)</f>
        <v>0</v>
      </c>
      <c r="E751" s="79">
        <f>VLOOKUP(C751,Itinerario!$D$148:$W$178,19,FALSE)</f>
        <v>0</v>
      </c>
      <c r="F751" s="79" t="e">
        <f>VLOOKUP(C751,Organización_Modular!$F$134:$G$164,2,FALSE)</f>
        <v>#N/A</v>
      </c>
    </row>
    <row r="752" spans="1:6" x14ac:dyDescent="0.2">
      <c r="A752" s="380"/>
      <c r="B752" s="381"/>
      <c r="C752" s="69"/>
      <c r="D752" s="78">
        <f>VLOOKUP(C752,Itinerario!$D$148:$W$178,18,FALSE)</f>
        <v>0</v>
      </c>
      <c r="E752" s="79">
        <f>VLOOKUP(C752,Itinerario!$D$148:$W$178,19,FALSE)</f>
        <v>0</v>
      </c>
      <c r="F752" s="79" t="e">
        <f>VLOOKUP(C752,Organización_Modular!$F$134:$G$164,2,FALSE)</f>
        <v>#N/A</v>
      </c>
    </row>
    <row r="753" spans="1:6" x14ac:dyDescent="0.2">
      <c r="A753" s="380"/>
      <c r="B753" s="381"/>
      <c r="C753" s="69"/>
      <c r="D753" s="78">
        <f>VLOOKUP(C753,Itinerario!$D$148:$W$178,18,FALSE)</f>
        <v>0</v>
      </c>
      <c r="E753" s="79">
        <f>VLOOKUP(C753,Itinerario!$D$148:$W$178,19,FALSE)</f>
        <v>0</v>
      </c>
      <c r="F753" s="79" t="e">
        <f>VLOOKUP(C753,Organización_Modular!$F$134:$G$164,2,FALSE)</f>
        <v>#N/A</v>
      </c>
    </row>
    <row r="754" spans="1:6" x14ac:dyDescent="0.2">
      <c r="A754" s="380"/>
      <c r="B754" s="381"/>
      <c r="C754" s="69"/>
      <c r="D754" s="78">
        <f>VLOOKUP(C754,Itinerario!$D$148:$W$178,18,FALSE)</f>
        <v>0</v>
      </c>
      <c r="E754" s="79">
        <f>VLOOKUP(C754,Itinerario!$D$148:$W$178,19,FALSE)</f>
        <v>0</v>
      </c>
      <c r="F754" s="79" t="e">
        <f>VLOOKUP(C754,Organización_Modular!$F$134:$G$164,2,FALSE)</f>
        <v>#N/A</v>
      </c>
    </row>
    <row r="755" spans="1:6" x14ac:dyDescent="0.2">
      <c r="A755" s="380"/>
      <c r="B755" s="381"/>
      <c r="C755" s="69"/>
      <c r="D755" s="78">
        <f>VLOOKUP(C755,Itinerario!$D$148:$W$178,18,FALSE)</f>
        <v>0</v>
      </c>
      <c r="E755" s="79">
        <f>VLOOKUP(C755,Itinerario!$D$148:$W$178,19,FALSE)</f>
        <v>0</v>
      </c>
      <c r="F755" s="79" t="e">
        <f>VLOOKUP(C755,Organización_Modular!$F$134:$G$164,2,FALSE)</f>
        <v>#N/A</v>
      </c>
    </row>
    <row r="756" spans="1:6" x14ac:dyDescent="0.2">
      <c r="A756" s="380"/>
      <c r="B756" s="381"/>
      <c r="C756" s="69"/>
      <c r="D756" s="78">
        <f>VLOOKUP(C756,Itinerario!$D$148:$W$178,18,FALSE)</f>
        <v>0</v>
      </c>
      <c r="E756" s="79">
        <f>VLOOKUP(C756,Itinerario!$D$148:$W$178,19,FALSE)</f>
        <v>0</v>
      </c>
      <c r="F756" s="79" t="e">
        <f>VLOOKUP(C756,Organización_Modular!$F$134:$G$164,2,FALSE)</f>
        <v>#N/A</v>
      </c>
    </row>
    <row r="757" spans="1:6" x14ac:dyDescent="0.2">
      <c r="A757" s="380"/>
      <c r="B757" s="381"/>
      <c r="C757" s="69"/>
      <c r="D757" s="78">
        <f>VLOOKUP(C757,Itinerario!$D$148:$W$178,18,FALSE)</f>
        <v>0</v>
      </c>
      <c r="E757" s="79">
        <f>VLOOKUP(C757,Itinerario!$D$148:$W$178,19,FALSE)</f>
        <v>0</v>
      </c>
      <c r="F757" s="79" t="e">
        <f>VLOOKUP(C757,Organización_Modular!$F$134:$G$164,2,FALSE)</f>
        <v>#N/A</v>
      </c>
    </row>
    <row r="758" spans="1:6" x14ac:dyDescent="0.2">
      <c r="A758" s="380"/>
      <c r="B758" s="381"/>
      <c r="C758" s="69"/>
      <c r="D758" s="78">
        <f>VLOOKUP(C758,Itinerario!$D$148:$W$178,18,FALSE)</f>
        <v>0</v>
      </c>
      <c r="E758" s="79">
        <f>VLOOKUP(C758,Itinerario!$D$148:$W$178,19,FALSE)</f>
        <v>0</v>
      </c>
      <c r="F758" s="79" t="e">
        <f>VLOOKUP(C758,Organización_Modular!$F$134:$G$164,2,FALSE)</f>
        <v>#N/A</v>
      </c>
    </row>
    <row r="759" spans="1:6" x14ac:dyDescent="0.2">
      <c r="A759" s="380"/>
      <c r="B759" s="381"/>
      <c r="C759" s="69"/>
      <c r="D759" s="78">
        <f>VLOOKUP(C759,Itinerario!$D$148:$W$178,18,FALSE)</f>
        <v>0</v>
      </c>
      <c r="E759" s="79">
        <f>VLOOKUP(C759,Itinerario!$D$148:$W$178,19,FALSE)</f>
        <v>0</v>
      </c>
      <c r="F759" s="79" t="e">
        <f>VLOOKUP(C759,Organización_Modular!$F$134:$G$164,2,FALSE)</f>
        <v>#N/A</v>
      </c>
    </row>
    <row r="760" spans="1:6" x14ac:dyDescent="0.2">
      <c r="A760" s="380"/>
      <c r="B760" s="381"/>
      <c r="C760" s="69"/>
      <c r="D760" s="78">
        <f>VLOOKUP(C760,Itinerario!$D$148:$W$178,18,FALSE)</f>
        <v>0</v>
      </c>
      <c r="E760" s="79">
        <f>VLOOKUP(C760,Itinerario!$D$148:$W$178,19,FALSE)</f>
        <v>0</v>
      </c>
      <c r="F760" s="79" t="e">
        <f>VLOOKUP(C760,Organización_Modular!$F$134:$G$164,2,FALSE)</f>
        <v>#N/A</v>
      </c>
    </row>
    <row r="761" spans="1:6" x14ac:dyDescent="0.2">
      <c r="A761" s="380"/>
      <c r="B761" s="381"/>
      <c r="C761" s="69"/>
      <c r="D761" s="78">
        <f>VLOOKUP(C761,Itinerario!$D$148:$W$178,18,FALSE)</f>
        <v>0</v>
      </c>
      <c r="E761" s="79">
        <f>VLOOKUP(C761,Itinerario!$D$148:$W$178,19,FALSE)</f>
        <v>0</v>
      </c>
      <c r="F761" s="79" t="e">
        <f>VLOOKUP(C761,Organización_Modular!$F$134:$G$164,2,FALSE)</f>
        <v>#N/A</v>
      </c>
    </row>
    <row r="762" spans="1:6" x14ac:dyDescent="0.2">
      <c r="A762" s="380"/>
      <c r="B762" s="381"/>
      <c r="C762" s="69"/>
      <c r="D762" s="78">
        <f>VLOOKUP(C762,Itinerario!$D$148:$W$178,18,FALSE)</f>
        <v>0</v>
      </c>
      <c r="E762" s="79">
        <f>VLOOKUP(C762,Itinerario!$D$148:$W$178,19,FALSE)</f>
        <v>0</v>
      </c>
      <c r="F762" s="79" t="e">
        <f>VLOOKUP(C762,Organización_Modular!$F$134:$G$164,2,FALSE)</f>
        <v>#N/A</v>
      </c>
    </row>
    <row r="763" spans="1:6" x14ac:dyDescent="0.2">
      <c r="A763" s="380"/>
      <c r="B763" s="381"/>
      <c r="C763" s="68"/>
      <c r="D763" s="78">
        <f>VLOOKUP(C763,Itinerario!$D$148:$W$178,18,FALSE)</f>
        <v>0</v>
      </c>
      <c r="E763" s="79">
        <f>VLOOKUP(C763,Itinerario!$D$148:$W$178,19,FALSE)</f>
        <v>0</v>
      </c>
      <c r="F763" s="79" t="e">
        <f>VLOOKUP(C763,Organización_Modular!$F$134:$G$164,2,FALSE)</f>
        <v>#N/A</v>
      </c>
    </row>
    <row r="764" spans="1:6" x14ac:dyDescent="0.2">
      <c r="A764" s="380">
        <f>Itinerario!A179</f>
        <v>0</v>
      </c>
      <c r="B764" s="381" t="str">
        <f>Ambiente_Equipamiento!$A$15</f>
        <v>Aula pedagógica</v>
      </c>
      <c r="C764" s="68"/>
      <c r="D764" s="78">
        <f>VLOOKUP(C764,Itinerario!$D$148:$W$178,18,FALSE)</f>
        <v>0</v>
      </c>
      <c r="E764" s="79">
        <f>VLOOKUP(C764,Itinerario!$D$148:$W$178,19,FALSE)</f>
        <v>0</v>
      </c>
      <c r="F764" s="79" t="e">
        <f>VLOOKUP(C764,Organización_Modular!$F$134:$G$164,2,FALSE)</f>
        <v>#N/A</v>
      </c>
    </row>
    <row r="765" spans="1:6" x14ac:dyDescent="0.2">
      <c r="A765" s="380"/>
      <c r="B765" s="381"/>
      <c r="C765" s="68"/>
      <c r="D765" s="78">
        <f>VLOOKUP(C765,Itinerario!$D$148:$W$178,18,FALSE)</f>
        <v>0</v>
      </c>
      <c r="E765" s="79">
        <f>VLOOKUP(C765,Itinerario!$D$148:$W$178,19,FALSE)</f>
        <v>0</v>
      </c>
      <c r="F765" s="79" t="e">
        <f>VLOOKUP(C765,Organización_Modular!$F$134:$G$164,2,FALSE)</f>
        <v>#N/A</v>
      </c>
    </row>
    <row r="766" spans="1:6" x14ac:dyDescent="0.2">
      <c r="A766" s="380"/>
      <c r="B766" s="381"/>
      <c r="C766" s="68"/>
      <c r="D766" s="78">
        <f>VLOOKUP(C766,Itinerario!$D$148:$W$178,18,FALSE)</f>
        <v>0</v>
      </c>
      <c r="E766" s="79">
        <f>VLOOKUP(C766,Itinerario!$D$148:$W$178,19,FALSE)</f>
        <v>0</v>
      </c>
      <c r="F766" s="79" t="e">
        <f>VLOOKUP(C766,Organización_Modular!$F$134:$G$164,2,FALSE)</f>
        <v>#N/A</v>
      </c>
    </row>
    <row r="767" spans="1:6" x14ac:dyDescent="0.2">
      <c r="A767" s="380"/>
      <c r="B767" s="381"/>
      <c r="C767" s="68"/>
      <c r="D767" s="78">
        <f>VLOOKUP(C767,Itinerario!$D$148:$W$178,18,FALSE)</f>
        <v>0</v>
      </c>
      <c r="E767" s="79">
        <f>VLOOKUP(C767,Itinerario!$D$148:$W$178,19,FALSE)</f>
        <v>0</v>
      </c>
      <c r="F767" s="79" t="e">
        <f>VLOOKUP(C767,Organización_Modular!$F$134:$G$164,2,FALSE)</f>
        <v>#N/A</v>
      </c>
    </row>
    <row r="768" spans="1:6" x14ac:dyDescent="0.2">
      <c r="A768" s="380"/>
      <c r="B768" s="381"/>
      <c r="C768" s="68"/>
      <c r="D768" s="78">
        <f>VLOOKUP(C768,Itinerario!$D$148:$W$178,18,FALSE)</f>
        <v>0</v>
      </c>
      <c r="E768" s="79">
        <f>VLOOKUP(C768,Itinerario!$D$148:$W$178,19,FALSE)</f>
        <v>0</v>
      </c>
      <c r="F768" s="79" t="e">
        <f>VLOOKUP(C768,Organización_Modular!$F$134:$G$164,2,FALSE)</f>
        <v>#N/A</v>
      </c>
    </row>
    <row r="769" spans="1:6" x14ac:dyDescent="0.2">
      <c r="A769" s="380"/>
      <c r="B769" s="381"/>
      <c r="C769" s="68"/>
      <c r="D769" s="78">
        <f>VLOOKUP(C769,Itinerario!$D$148:$W$178,18,FALSE)</f>
        <v>0</v>
      </c>
      <c r="E769" s="79">
        <f>VLOOKUP(C769,Itinerario!$D$148:$W$178,19,FALSE)</f>
        <v>0</v>
      </c>
      <c r="F769" s="79" t="e">
        <f>VLOOKUP(C769,Organización_Modular!$F$134:$G$164,2,FALSE)</f>
        <v>#N/A</v>
      </c>
    </row>
    <row r="770" spans="1:6" x14ac:dyDescent="0.2">
      <c r="A770" s="380"/>
      <c r="B770" s="381"/>
      <c r="C770" s="68"/>
      <c r="D770" s="78">
        <f>VLOOKUP(C770,Itinerario!$D$148:$W$178,18,FALSE)</f>
        <v>0</v>
      </c>
      <c r="E770" s="79">
        <f>VLOOKUP(C770,Itinerario!$D$148:$W$178,19,FALSE)</f>
        <v>0</v>
      </c>
      <c r="F770" s="79" t="e">
        <f>VLOOKUP(C770,Organización_Modular!$F$134:$G$164,2,FALSE)</f>
        <v>#N/A</v>
      </c>
    </row>
    <row r="771" spans="1:6" x14ac:dyDescent="0.2">
      <c r="A771" s="380"/>
      <c r="B771" s="381"/>
      <c r="C771" s="68"/>
      <c r="D771" s="78">
        <f>VLOOKUP(C771,Itinerario!$D$148:$W$178,18,FALSE)</f>
        <v>0</v>
      </c>
      <c r="E771" s="79">
        <f>VLOOKUP(C771,Itinerario!$D$148:$W$178,19,FALSE)</f>
        <v>0</v>
      </c>
      <c r="F771" s="79" t="e">
        <f>VLOOKUP(C771,Organización_Modular!$F$134:$G$164,2,FALSE)</f>
        <v>#N/A</v>
      </c>
    </row>
    <row r="772" spans="1:6" x14ac:dyDescent="0.2">
      <c r="A772" s="380"/>
      <c r="B772" s="381"/>
      <c r="C772" s="68"/>
      <c r="D772" s="78">
        <f>VLOOKUP(C772,Itinerario!$D$148:$W$178,18,FALSE)</f>
        <v>0</v>
      </c>
      <c r="E772" s="79">
        <f>VLOOKUP(C772,Itinerario!$D$148:$W$178,19,FALSE)</f>
        <v>0</v>
      </c>
      <c r="F772" s="79" t="e">
        <f>VLOOKUP(C772,Organización_Modular!$F$134:$G$164,2,FALSE)</f>
        <v>#N/A</v>
      </c>
    </row>
    <row r="773" spans="1:6" x14ac:dyDescent="0.2">
      <c r="A773" s="380"/>
      <c r="B773" s="381"/>
      <c r="C773" s="68"/>
      <c r="D773" s="78">
        <f>VLOOKUP(C773,Itinerario!$D$148:$W$178,18,FALSE)</f>
        <v>0</v>
      </c>
      <c r="E773" s="79">
        <f>VLOOKUP(C773,Itinerario!$D$148:$W$178,19,FALSE)</f>
        <v>0</v>
      </c>
      <c r="F773" s="79" t="e">
        <f>VLOOKUP(C773,Organización_Modular!$F$134:$G$164,2,FALSE)</f>
        <v>#N/A</v>
      </c>
    </row>
    <row r="774" spans="1:6" x14ac:dyDescent="0.2">
      <c r="A774" s="380"/>
      <c r="B774" s="381"/>
      <c r="C774" s="68"/>
      <c r="D774" s="78">
        <f>VLOOKUP(C774,Itinerario!$D$148:$W$178,18,FALSE)</f>
        <v>0</v>
      </c>
      <c r="E774" s="79">
        <f>VLOOKUP(C774,Itinerario!$D$148:$W$178,19,FALSE)</f>
        <v>0</v>
      </c>
      <c r="F774" s="79" t="e">
        <f>VLOOKUP(C774,Organización_Modular!$F$134:$G$164,2,FALSE)</f>
        <v>#N/A</v>
      </c>
    </row>
    <row r="775" spans="1:6" x14ac:dyDescent="0.2">
      <c r="A775" s="380"/>
      <c r="B775" s="381"/>
      <c r="C775" s="68"/>
      <c r="D775" s="78">
        <f>VLOOKUP(C775,Itinerario!$D$148:$W$178,18,FALSE)</f>
        <v>0</v>
      </c>
      <c r="E775" s="79">
        <f>VLOOKUP(C775,Itinerario!$D$148:$W$178,19,FALSE)</f>
        <v>0</v>
      </c>
      <c r="F775" s="79" t="e">
        <f>VLOOKUP(C775,Organización_Modular!$F$134:$G$164,2,FALSE)</f>
        <v>#N/A</v>
      </c>
    </row>
    <row r="776" spans="1:6" x14ac:dyDescent="0.2">
      <c r="A776" s="380"/>
      <c r="B776" s="381"/>
      <c r="C776" s="68"/>
      <c r="D776" s="78">
        <f>VLOOKUP(C776,Itinerario!$D$148:$W$178,18,FALSE)</f>
        <v>0</v>
      </c>
      <c r="E776" s="79">
        <f>VLOOKUP(C776,Itinerario!$D$148:$W$178,19,FALSE)</f>
        <v>0</v>
      </c>
      <c r="F776" s="79" t="e">
        <f>VLOOKUP(C776,Organización_Modular!$F$134:$G$164,2,FALSE)</f>
        <v>#N/A</v>
      </c>
    </row>
    <row r="777" spans="1:6" x14ac:dyDescent="0.2">
      <c r="A777" s="380"/>
      <c r="B777" s="381"/>
      <c r="C777" s="68"/>
      <c r="D777" s="78">
        <f>VLOOKUP(C777,Itinerario!$D$148:$W$178,18,FALSE)</f>
        <v>0</v>
      </c>
      <c r="E777" s="79">
        <f>VLOOKUP(C777,Itinerario!$D$148:$W$178,19,FALSE)</f>
        <v>0</v>
      </c>
      <c r="F777" s="79" t="e">
        <f>VLOOKUP(C777,Organización_Modular!$F$134:$G$164,2,FALSE)</f>
        <v>#N/A</v>
      </c>
    </row>
    <row r="778" spans="1:6" x14ac:dyDescent="0.2">
      <c r="A778" s="380"/>
      <c r="B778" s="381"/>
      <c r="C778" s="68"/>
      <c r="D778" s="78">
        <f>VLOOKUP(C778,Itinerario!$D$148:$W$178,18,FALSE)</f>
        <v>0</v>
      </c>
      <c r="E778" s="79">
        <f>VLOOKUP(C778,Itinerario!$D$148:$W$178,19,FALSE)</f>
        <v>0</v>
      </c>
      <c r="F778" s="79" t="e">
        <f>VLOOKUP(C778,Organización_Modular!$F$134:$G$164,2,FALSE)</f>
        <v>#N/A</v>
      </c>
    </row>
    <row r="779" spans="1:6" x14ac:dyDescent="0.2">
      <c r="A779" s="380"/>
      <c r="B779" s="381"/>
      <c r="C779" s="68"/>
      <c r="D779" s="78">
        <f>VLOOKUP(C779,Itinerario!$D$148:$W$178,18,FALSE)</f>
        <v>0</v>
      </c>
      <c r="E779" s="79">
        <f>VLOOKUP(C779,Itinerario!$D$148:$W$178,19,FALSE)</f>
        <v>0</v>
      </c>
      <c r="F779" s="79" t="e">
        <f>VLOOKUP(C779,Organización_Modular!$F$134:$G$164,2,FALSE)</f>
        <v>#N/A</v>
      </c>
    </row>
    <row r="780" spans="1:6" x14ac:dyDescent="0.2">
      <c r="A780" s="380"/>
      <c r="B780" s="381"/>
      <c r="C780" s="68"/>
      <c r="D780" s="78">
        <f>VLOOKUP(C780,Itinerario!$D$148:$W$178,18,FALSE)</f>
        <v>0</v>
      </c>
      <c r="E780" s="79">
        <f>VLOOKUP(C780,Itinerario!$D$148:$W$178,19,FALSE)</f>
        <v>0</v>
      </c>
      <c r="F780" s="79" t="e">
        <f>VLOOKUP(C780,Organización_Modular!$F$134:$G$164,2,FALSE)</f>
        <v>#N/A</v>
      </c>
    </row>
    <row r="781" spans="1:6" x14ac:dyDescent="0.2">
      <c r="A781" s="380"/>
      <c r="B781" s="381"/>
      <c r="C781" s="68"/>
      <c r="D781" s="78">
        <f>VLOOKUP(C781,Itinerario!$D$148:$W$178,18,FALSE)</f>
        <v>0</v>
      </c>
      <c r="E781" s="79">
        <f>VLOOKUP(C781,Itinerario!$D$148:$W$178,19,FALSE)</f>
        <v>0</v>
      </c>
      <c r="F781" s="79" t="e">
        <f>VLOOKUP(C781,Organización_Modular!$F$134:$G$164,2,FALSE)</f>
        <v>#N/A</v>
      </c>
    </row>
    <row r="782" spans="1:6" x14ac:dyDescent="0.2">
      <c r="A782" s="380"/>
      <c r="B782" s="381"/>
      <c r="C782" s="68"/>
      <c r="D782" s="78">
        <f>VLOOKUP(C782,Itinerario!$D$148:$W$178,18,FALSE)</f>
        <v>0</v>
      </c>
      <c r="E782" s="79">
        <f>VLOOKUP(C782,Itinerario!$D$148:$W$178,19,FALSE)</f>
        <v>0</v>
      </c>
      <c r="F782" s="79" t="e">
        <f>VLOOKUP(C782,Organización_Modular!$F$134:$G$164,2,FALSE)</f>
        <v>#N/A</v>
      </c>
    </row>
    <row r="783" spans="1:6" x14ac:dyDescent="0.2">
      <c r="A783" s="380"/>
      <c r="B783" s="381"/>
      <c r="C783" s="68"/>
      <c r="D783" s="78">
        <f>VLOOKUP(C783,Itinerario!$D$148:$W$178,18,FALSE)</f>
        <v>0</v>
      </c>
      <c r="E783" s="79">
        <f>VLOOKUP(C783,Itinerario!$D$148:$W$178,19,FALSE)</f>
        <v>0</v>
      </c>
      <c r="F783" s="79" t="e">
        <f>VLOOKUP(C783,Organización_Modular!$F$134:$G$164,2,FALSE)</f>
        <v>#N/A</v>
      </c>
    </row>
    <row r="784" spans="1:6" x14ac:dyDescent="0.2">
      <c r="A784" s="380"/>
      <c r="B784" s="381"/>
      <c r="C784" s="68"/>
      <c r="D784" s="78">
        <f>VLOOKUP(C784,Itinerario!$D$148:$W$178,18,FALSE)</f>
        <v>0</v>
      </c>
      <c r="E784" s="79">
        <f>VLOOKUP(C784,Itinerario!$D$148:$W$178,19,FALSE)</f>
        <v>0</v>
      </c>
      <c r="F784" s="79" t="e">
        <f>VLOOKUP(C784,Organización_Modular!$F$134:$G$164,2,FALSE)</f>
        <v>#N/A</v>
      </c>
    </row>
    <row r="785" spans="1:6" x14ac:dyDescent="0.2">
      <c r="A785" s="380"/>
      <c r="B785" s="381"/>
      <c r="C785" s="68"/>
      <c r="D785" s="78">
        <f>VLOOKUP(C785,Itinerario!$D$148:$W$178,18,FALSE)</f>
        <v>0</v>
      </c>
      <c r="E785" s="79">
        <f>VLOOKUP(C785,Itinerario!$D$148:$W$178,19,FALSE)</f>
        <v>0</v>
      </c>
      <c r="F785" s="79" t="e">
        <f>VLOOKUP(C785,Organización_Modular!$F$134:$G$164,2,FALSE)</f>
        <v>#N/A</v>
      </c>
    </row>
    <row r="786" spans="1:6" x14ac:dyDescent="0.2">
      <c r="A786" s="380"/>
      <c r="B786" s="381"/>
      <c r="C786" s="68"/>
      <c r="D786" s="78">
        <f>VLOOKUP(C786,Itinerario!$D$148:$W$178,18,FALSE)</f>
        <v>0</v>
      </c>
      <c r="E786" s="79">
        <f>VLOOKUP(C786,Itinerario!$D$148:$W$178,19,FALSE)</f>
        <v>0</v>
      </c>
      <c r="F786" s="79" t="e">
        <f>VLOOKUP(C786,Organización_Modular!$F$134:$G$164,2,FALSE)</f>
        <v>#N/A</v>
      </c>
    </row>
    <row r="787" spans="1:6" x14ac:dyDescent="0.2">
      <c r="A787" s="380"/>
      <c r="B787" s="381"/>
      <c r="C787" s="68"/>
      <c r="D787" s="78">
        <f>VLOOKUP(C787,Itinerario!$D$148:$W$178,18,FALSE)</f>
        <v>0</v>
      </c>
      <c r="E787" s="79">
        <f>VLOOKUP(C787,Itinerario!$D$148:$W$178,19,FALSE)</f>
        <v>0</v>
      </c>
      <c r="F787" s="79" t="e">
        <f>VLOOKUP(C787,Organización_Modular!$F$134:$G$164,2,FALSE)</f>
        <v>#N/A</v>
      </c>
    </row>
    <row r="788" spans="1:6" x14ac:dyDescent="0.2">
      <c r="A788" s="380"/>
      <c r="B788" s="381"/>
      <c r="C788" s="68"/>
      <c r="D788" s="78">
        <f>VLOOKUP(C788,Itinerario!$D$148:$W$178,18,FALSE)</f>
        <v>0</v>
      </c>
      <c r="E788" s="79">
        <f>VLOOKUP(C788,Itinerario!$D$148:$W$178,19,FALSE)</f>
        <v>0</v>
      </c>
      <c r="F788" s="79" t="e">
        <f>VLOOKUP(C788,Organización_Modular!$F$134:$G$164,2,FALSE)</f>
        <v>#N/A</v>
      </c>
    </row>
    <row r="789" spans="1:6" x14ac:dyDescent="0.2">
      <c r="A789" s="380"/>
      <c r="B789" s="381"/>
      <c r="C789" s="68"/>
      <c r="D789" s="78">
        <f>VLOOKUP(C789,Itinerario!$D$148:$W$178,18,FALSE)</f>
        <v>0</v>
      </c>
      <c r="E789" s="79">
        <f>VLOOKUP(C789,Itinerario!$D$148:$W$178,19,FALSE)</f>
        <v>0</v>
      </c>
      <c r="F789" s="79" t="e">
        <f>VLOOKUP(C789,Organización_Modular!$F$134:$G$164,2,FALSE)</f>
        <v>#N/A</v>
      </c>
    </row>
    <row r="790" spans="1:6" x14ac:dyDescent="0.2">
      <c r="A790" s="380"/>
      <c r="B790" s="381"/>
      <c r="C790" s="68"/>
      <c r="D790" s="78">
        <f>VLOOKUP(C790,Itinerario!$D$148:$W$178,18,FALSE)</f>
        <v>0</v>
      </c>
      <c r="E790" s="79">
        <f>VLOOKUP(C790,Itinerario!$D$148:$W$178,19,FALSE)</f>
        <v>0</v>
      </c>
      <c r="F790" s="79" t="e">
        <f>VLOOKUP(C790,Organización_Modular!$F$134:$G$164,2,FALSE)</f>
        <v>#N/A</v>
      </c>
    </row>
    <row r="791" spans="1:6" x14ac:dyDescent="0.2">
      <c r="A791" s="380"/>
      <c r="B791" s="381"/>
      <c r="C791" s="68"/>
      <c r="D791" s="78">
        <f>VLOOKUP(C791,Itinerario!$D$148:$W$178,18,FALSE)</f>
        <v>0</v>
      </c>
      <c r="E791" s="79">
        <f>VLOOKUP(C791,Itinerario!$D$148:$W$178,19,FALSE)</f>
        <v>0</v>
      </c>
      <c r="F791" s="79" t="e">
        <f>VLOOKUP(C791,Organización_Modular!$F$134:$G$164,2,FALSE)</f>
        <v>#N/A</v>
      </c>
    </row>
    <row r="792" spans="1:6" x14ac:dyDescent="0.2">
      <c r="A792" s="380"/>
      <c r="B792" s="381"/>
      <c r="C792" s="68"/>
      <c r="D792" s="78">
        <f>VLOOKUP(C792,Itinerario!$D$148:$W$178,18,FALSE)</f>
        <v>0</v>
      </c>
      <c r="E792" s="79">
        <f>VLOOKUP(C792,Itinerario!$D$148:$W$178,19,FALSE)</f>
        <v>0</v>
      </c>
      <c r="F792" s="79" t="e">
        <f>VLOOKUP(C792,Organización_Modular!$F$134:$G$164,2,FALSE)</f>
        <v>#N/A</v>
      </c>
    </row>
    <row r="793" spans="1:6" x14ac:dyDescent="0.2">
      <c r="A793" s="380"/>
      <c r="B793" s="381"/>
      <c r="C793" s="68"/>
      <c r="D793" s="78">
        <f>VLOOKUP(C793,Itinerario!$D$148:$W$178,18,FALSE)</f>
        <v>0</v>
      </c>
      <c r="E793" s="79">
        <f>VLOOKUP(C793,Itinerario!$D$148:$W$178,19,FALSE)</f>
        <v>0</v>
      </c>
      <c r="F793" s="79" t="e">
        <f>VLOOKUP(C793,Organización_Modular!$F$134:$G$164,2,FALSE)</f>
        <v>#N/A</v>
      </c>
    </row>
    <row r="794" spans="1:6" x14ac:dyDescent="0.2">
      <c r="A794" s="380"/>
      <c r="B794" s="381"/>
      <c r="C794" s="68"/>
      <c r="D794" s="78">
        <f>VLOOKUP(C794,Itinerario!$D$148:$W$178,18,FALSE)</f>
        <v>0</v>
      </c>
      <c r="E794" s="79">
        <f>VLOOKUP(C794,Itinerario!$D$148:$W$178,19,FALSE)</f>
        <v>0</v>
      </c>
      <c r="F794" s="79" t="e">
        <f>VLOOKUP(C794,Organización_Modular!$F$134:$G$164,2,FALSE)</f>
        <v>#N/A</v>
      </c>
    </row>
    <row r="795" spans="1:6" x14ac:dyDescent="0.2">
      <c r="A795" s="380"/>
      <c r="B795" s="381"/>
      <c r="C795" s="68"/>
      <c r="D795" s="78">
        <f>VLOOKUP(C795,Itinerario!$D$148:$W$178,18,FALSE)</f>
        <v>0</v>
      </c>
      <c r="E795" s="79">
        <f>VLOOKUP(C795,Itinerario!$D$148:$W$178,19,FALSE)</f>
        <v>0</v>
      </c>
      <c r="F795" s="79" t="e">
        <f>VLOOKUP(C795,Organización_Modular!$F$134:$G$164,2,FALSE)</f>
        <v>#N/A</v>
      </c>
    </row>
    <row r="796" spans="1:6" x14ac:dyDescent="0.2">
      <c r="A796" s="380"/>
      <c r="B796" s="381"/>
      <c r="C796" s="68"/>
      <c r="D796" s="78">
        <f>VLOOKUP(C796,Itinerario!$D$148:$W$178,18,FALSE)</f>
        <v>0</v>
      </c>
      <c r="E796" s="79">
        <f>VLOOKUP(C796,Itinerario!$D$148:$W$178,19,FALSE)</f>
        <v>0</v>
      </c>
      <c r="F796" s="79" t="e">
        <f>VLOOKUP(C796,Organización_Modular!$F$134:$G$164,2,FALSE)</f>
        <v>#N/A</v>
      </c>
    </row>
    <row r="797" spans="1:6" x14ac:dyDescent="0.2">
      <c r="A797" s="380"/>
      <c r="B797" s="381"/>
      <c r="C797" s="68"/>
      <c r="D797" s="78">
        <f>VLOOKUP(C797,Itinerario!$D$148:$W$178,18,FALSE)</f>
        <v>0</v>
      </c>
      <c r="E797" s="79">
        <f>VLOOKUP(C797,Itinerario!$D$148:$W$178,19,FALSE)</f>
        <v>0</v>
      </c>
      <c r="F797" s="79" t="e">
        <f>VLOOKUP(C797,Organización_Modular!$F$134:$G$164,2,FALSE)</f>
        <v>#N/A</v>
      </c>
    </row>
    <row r="798" spans="1:6" x14ac:dyDescent="0.2">
      <c r="A798" s="380"/>
      <c r="B798" s="381"/>
      <c r="C798" s="68"/>
      <c r="D798" s="78">
        <f>VLOOKUP(C798,Itinerario!$D$148:$W$178,18,FALSE)</f>
        <v>0</v>
      </c>
      <c r="E798" s="79">
        <f>VLOOKUP(C798,Itinerario!$D$148:$W$178,19,FALSE)</f>
        <v>0</v>
      </c>
      <c r="F798" s="79" t="e">
        <f>VLOOKUP(C798,Organización_Modular!$F$134:$G$164,2,FALSE)</f>
        <v>#N/A</v>
      </c>
    </row>
    <row r="799" spans="1:6" x14ac:dyDescent="0.2">
      <c r="A799" s="380"/>
      <c r="B799" s="381"/>
      <c r="C799" s="68"/>
      <c r="D799" s="78">
        <f>VLOOKUP(C799,Itinerario!$D$148:$W$178,18,FALSE)</f>
        <v>0</v>
      </c>
      <c r="E799" s="79">
        <f>VLOOKUP(C799,Itinerario!$D$148:$W$178,19,FALSE)</f>
        <v>0</v>
      </c>
      <c r="F799" s="79" t="e">
        <f>VLOOKUP(C799,Organización_Modular!$F$134:$G$164,2,FALSE)</f>
        <v>#N/A</v>
      </c>
    </row>
    <row r="800" spans="1:6" x14ac:dyDescent="0.2">
      <c r="A800" s="380"/>
      <c r="B800" s="381"/>
      <c r="C800" s="68"/>
      <c r="D800" s="78">
        <f>VLOOKUP(C800,Itinerario!$D$148:$W$178,18,FALSE)</f>
        <v>0</v>
      </c>
      <c r="E800" s="79">
        <f>VLOOKUP(C800,Itinerario!$D$148:$W$178,19,FALSE)</f>
        <v>0</v>
      </c>
      <c r="F800" s="79" t="e">
        <f>VLOOKUP(C800,Organización_Modular!$F$134:$G$164,2,FALSE)</f>
        <v>#N/A</v>
      </c>
    </row>
    <row r="801" spans="1:6" x14ac:dyDescent="0.2">
      <c r="A801" s="380"/>
      <c r="B801" s="381"/>
      <c r="C801" s="68"/>
      <c r="D801" s="78">
        <f>VLOOKUP(C801,Itinerario!$D$148:$W$178,18,FALSE)</f>
        <v>0</v>
      </c>
      <c r="E801" s="79">
        <f>VLOOKUP(C801,Itinerario!$D$148:$W$178,19,FALSE)</f>
        <v>0</v>
      </c>
      <c r="F801" s="79" t="e">
        <f>VLOOKUP(C801,Organización_Modular!$F$134:$G$164,2,FALSE)</f>
        <v>#N/A</v>
      </c>
    </row>
    <row r="802" spans="1:6" x14ac:dyDescent="0.2">
      <c r="A802" s="380"/>
      <c r="B802" s="381"/>
      <c r="C802" s="68"/>
      <c r="D802" s="78">
        <f>VLOOKUP(C802,Itinerario!$D$148:$W$178,18,FALSE)</f>
        <v>0</v>
      </c>
      <c r="E802" s="79">
        <f>VLOOKUP(C802,Itinerario!$D$148:$W$178,19,FALSE)</f>
        <v>0</v>
      </c>
      <c r="F802" s="79" t="e">
        <f>VLOOKUP(C802,Organización_Modular!$F$134:$G$164,2,FALSE)</f>
        <v>#N/A</v>
      </c>
    </row>
    <row r="803" spans="1:6" x14ac:dyDescent="0.2">
      <c r="A803" s="380"/>
      <c r="B803" s="381"/>
      <c r="C803" s="68"/>
      <c r="D803" s="78">
        <f>VLOOKUP(C803,Itinerario!$D$148:$W$178,18,FALSE)</f>
        <v>0</v>
      </c>
      <c r="E803" s="79">
        <f>VLOOKUP(C803,Itinerario!$D$148:$W$178,19,FALSE)</f>
        <v>0</v>
      </c>
      <c r="F803" s="79" t="e">
        <f>VLOOKUP(C803,Organización_Modular!$F$134:$G$164,2,FALSE)</f>
        <v>#N/A</v>
      </c>
    </row>
    <row r="804" spans="1:6" x14ac:dyDescent="0.2">
      <c r="A804" s="380"/>
      <c r="B804" s="381"/>
      <c r="C804" s="68"/>
      <c r="D804" s="78">
        <f>VLOOKUP(C804,Itinerario!$D$148:$W$178,18,FALSE)</f>
        <v>0</v>
      </c>
      <c r="E804" s="79">
        <f>VLOOKUP(C804,Itinerario!$D$148:$W$178,19,FALSE)</f>
        <v>0</v>
      </c>
      <c r="F804" s="79" t="e">
        <f>VLOOKUP(C804,Organización_Modular!$F$134:$G$164,2,FALSE)</f>
        <v>#N/A</v>
      </c>
    </row>
    <row r="805" spans="1:6" x14ac:dyDescent="0.2">
      <c r="A805" s="380"/>
      <c r="B805" s="381"/>
      <c r="C805" s="68"/>
      <c r="D805" s="78">
        <f>VLOOKUP(C805,Itinerario!$D$148:$W$178,18,FALSE)</f>
        <v>0</v>
      </c>
      <c r="E805" s="79">
        <f>VLOOKUP(C805,Itinerario!$D$148:$W$178,19,FALSE)</f>
        <v>0</v>
      </c>
      <c r="F805" s="79" t="e">
        <f>VLOOKUP(C805,Organización_Modular!$F$134:$G$164,2,FALSE)</f>
        <v>#N/A</v>
      </c>
    </row>
    <row r="806" spans="1:6" x14ac:dyDescent="0.2">
      <c r="A806" s="380"/>
      <c r="B806" s="381"/>
      <c r="C806" s="68"/>
      <c r="D806" s="78">
        <f>VLOOKUP(C806,Itinerario!$D$148:$W$178,18,FALSE)</f>
        <v>0</v>
      </c>
      <c r="E806" s="79">
        <f>VLOOKUP(C806,Itinerario!$D$148:$W$178,19,FALSE)</f>
        <v>0</v>
      </c>
      <c r="F806" s="79" t="e">
        <f>VLOOKUP(C806,Organización_Modular!$F$134:$G$164,2,FALSE)</f>
        <v>#N/A</v>
      </c>
    </row>
    <row r="807" spans="1:6" x14ac:dyDescent="0.2">
      <c r="A807" s="380"/>
      <c r="B807" s="381"/>
      <c r="C807" s="68"/>
      <c r="D807" s="78">
        <f>VLOOKUP(C807,Itinerario!$D$148:$W$178,18,FALSE)</f>
        <v>0</v>
      </c>
      <c r="E807" s="79">
        <f>VLOOKUP(C807,Itinerario!$D$148:$W$178,19,FALSE)</f>
        <v>0</v>
      </c>
      <c r="F807" s="79" t="e">
        <f>VLOOKUP(C807,Organización_Modular!$F$134:$G$164,2,FALSE)</f>
        <v>#N/A</v>
      </c>
    </row>
    <row r="808" spans="1:6" x14ac:dyDescent="0.2">
      <c r="A808" s="380"/>
      <c r="B808" s="381"/>
      <c r="C808" s="68"/>
      <c r="D808" s="78">
        <f>VLOOKUP(C808,Itinerario!$D$148:$W$178,18,FALSE)</f>
        <v>0</v>
      </c>
      <c r="E808" s="79">
        <f>VLOOKUP(C808,Itinerario!$D$148:$W$178,19,FALSE)</f>
        <v>0</v>
      </c>
      <c r="F808" s="79" t="e">
        <f>VLOOKUP(C808,Organización_Modular!$F$134:$G$164,2,FALSE)</f>
        <v>#N/A</v>
      </c>
    </row>
    <row r="809" spans="1:6" x14ac:dyDescent="0.2">
      <c r="A809" s="380"/>
      <c r="B809" s="381"/>
      <c r="C809" s="68"/>
      <c r="D809" s="78">
        <f>VLOOKUP(C809,Itinerario!$D$148:$W$178,18,FALSE)</f>
        <v>0</v>
      </c>
      <c r="E809" s="79">
        <f>VLOOKUP(C809,Itinerario!$D$148:$W$178,19,FALSE)</f>
        <v>0</v>
      </c>
      <c r="F809" s="79" t="e">
        <f>VLOOKUP(C809,Organización_Modular!$F$134:$G$164,2,FALSE)</f>
        <v>#N/A</v>
      </c>
    </row>
    <row r="810" spans="1:6" x14ac:dyDescent="0.2">
      <c r="A810" s="380"/>
      <c r="B810" s="381"/>
      <c r="C810" s="68"/>
      <c r="D810" s="78">
        <f>VLOOKUP(C810,Itinerario!$D$148:$W$178,18,FALSE)</f>
        <v>0</v>
      </c>
      <c r="E810" s="79">
        <f>VLOOKUP(C810,Itinerario!$D$148:$W$178,19,FALSE)</f>
        <v>0</v>
      </c>
      <c r="F810" s="79" t="e">
        <f>VLOOKUP(C810,Organización_Modular!$F$134:$G$164,2,FALSE)</f>
        <v>#N/A</v>
      </c>
    </row>
    <row r="811" spans="1:6" x14ac:dyDescent="0.2">
      <c r="A811" s="380"/>
      <c r="B811" s="381"/>
      <c r="C811" s="68"/>
      <c r="D811" s="78">
        <f>VLOOKUP(C811,Itinerario!$D$148:$W$178,18,FALSE)</f>
        <v>0</v>
      </c>
      <c r="E811" s="79">
        <f>VLOOKUP(C811,Itinerario!$D$148:$W$178,19,FALSE)</f>
        <v>0</v>
      </c>
      <c r="F811" s="79" t="e">
        <f>VLOOKUP(C811,Organización_Modular!$F$134:$G$164,2,FALSE)</f>
        <v>#N/A</v>
      </c>
    </row>
    <row r="812" spans="1:6" x14ac:dyDescent="0.2">
      <c r="A812" s="380"/>
      <c r="B812" s="381"/>
      <c r="C812" s="68"/>
      <c r="D812" s="78">
        <f>VLOOKUP(C812,Itinerario!$D$148:$W$178,18,FALSE)</f>
        <v>0</v>
      </c>
      <c r="E812" s="79">
        <f>VLOOKUP(C812,Itinerario!$D$148:$W$178,19,FALSE)</f>
        <v>0</v>
      </c>
      <c r="F812" s="79" t="e">
        <f>VLOOKUP(C812,Organización_Modular!$F$134:$G$164,2,FALSE)</f>
        <v>#N/A</v>
      </c>
    </row>
    <row r="813" spans="1:6" x14ac:dyDescent="0.2">
      <c r="A813" s="380"/>
      <c r="B813" s="381"/>
      <c r="C813" s="68"/>
      <c r="D813" s="78">
        <f>VLOOKUP(C813,Itinerario!$D$148:$W$178,18,FALSE)</f>
        <v>0</v>
      </c>
      <c r="E813" s="79">
        <f>VLOOKUP(C813,Itinerario!$D$148:$W$178,19,FALSE)</f>
        <v>0</v>
      </c>
      <c r="F813" s="79" t="e">
        <f>VLOOKUP(C813,Organización_Modular!$F$134:$G$164,2,FALSE)</f>
        <v>#N/A</v>
      </c>
    </row>
    <row r="814" spans="1:6" x14ac:dyDescent="0.2">
      <c r="A814" s="380"/>
      <c r="B814" s="381"/>
      <c r="C814" s="68"/>
      <c r="D814" s="78">
        <f>VLOOKUP(C814,Itinerario!$D$148:$W$178,18,FALSE)</f>
        <v>0</v>
      </c>
      <c r="E814" s="79">
        <f>VLOOKUP(C814,Itinerario!$D$148:$W$178,19,FALSE)</f>
        <v>0</v>
      </c>
      <c r="F814" s="79" t="e">
        <f>VLOOKUP(C814,Organización_Modular!$F$134:$G$164,2,FALSE)</f>
        <v>#N/A</v>
      </c>
    </row>
    <row r="815" spans="1:6" x14ac:dyDescent="0.2">
      <c r="A815" s="380"/>
      <c r="B815" s="381"/>
      <c r="C815" s="68"/>
      <c r="D815" s="78">
        <f>VLOOKUP(C815,Itinerario!$D$148:$W$178,18,FALSE)</f>
        <v>0</v>
      </c>
      <c r="E815" s="79">
        <f>VLOOKUP(C815,Itinerario!$D$148:$W$178,19,FALSE)</f>
        <v>0</v>
      </c>
      <c r="F815" s="79" t="e">
        <f>VLOOKUP(C815,Organización_Modular!$F$134:$G$164,2,FALSE)</f>
        <v>#N/A</v>
      </c>
    </row>
    <row r="816" spans="1:6" x14ac:dyDescent="0.2">
      <c r="A816" s="380"/>
      <c r="B816" s="381"/>
      <c r="C816" s="68"/>
      <c r="D816" s="78">
        <f>VLOOKUP(C816,Itinerario!$D$148:$W$178,18,FALSE)</f>
        <v>0</v>
      </c>
      <c r="E816" s="79">
        <f>VLOOKUP(C816,Itinerario!$D$148:$W$178,19,FALSE)</f>
        <v>0</v>
      </c>
      <c r="F816" s="79" t="e">
        <f>VLOOKUP(C816,Organización_Modular!$F$134:$G$164,2,FALSE)</f>
        <v>#N/A</v>
      </c>
    </row>
    <row r="817" spans="1:6" x14ac:dyDescent="0.2">
      <c r="A817" s="380"/>
      <c r="B817" s="381"/>
      <c r="C817" s="68"/>
      <c r="D817" s="78">
        <f>VLOOKUP(C817,Itinerario!$D$148:$W$178,18,FALSE)</f>
        <v>0</v>
      </c>
      <c r="E817" s="79">
        <f>VLOOKUP(C817,Itinerario!$D$148:$W$178,19,FALSE)</f>
        <v>0</v>
      </c>
      <c r="F817" s="79" t="e">
        <f>VLOOKUP(C817,Organización_Modular!$F$134:$G$164,2,FALSE)</f>
        <v>#N/A</v>
      </c>
    </row>
    <row r="818" spans="1:6" x14ac:dyDescent="0.2">
      <c r="A818" s="380"/>
      <c r="B818" s="381"/>
      <c r="C818" s="68"/>
      <c r="D818" s="78">
        <f>VLOOKUP(C818,Itinerario!$D$148:$W$178,18,FALSE)</f>
        <v>0</v>
      </c>
      <c r="E818" s="79">
        <f>VLOOKUP(C818,Itinerario!$D$148:$W$178,19,FALSE)</f>
        <v>0</v>
      </c>
      <c r="F818" s="79" t="e">
        <f>VLOOKUP(C818,Organización_Modular!$F$134:$G$164,2,FALSE)</f>
        <v>#N/A</v>
      </c>
    </row>
    <row r="819" spans="1:6" x14ac:dyDescent="0.2">
      <c r="A819" s="380"/>
      <c r="B819" s="381"/>
      <c r="C819" s="68"/>
      <c r="D819" s="78">
        <f>VLOOKUP(C819,Itinerario!$D$148:$W$178,18,FALSE)</f>
        <v>0</v>
      </c>
      <c r="E819" s="79">
        <f>VLOOKUP(C819,Itinerario!$D$148:$W$178,19,FALSE)</f>
        <v>0</v>
      </c>
      <c r="F819" s="79" t="e">
        <f>VLOOKUP(C819,Organización_Modular!$F$134:$G$164,2,FALSE)</f>
        <v>#N/A</v>
      </c>
    </row>
    <row r="820" spans="1:6" x14ac:dyDescent="0.2">
      <c r="A820" s="380"/>
      <c r="B820" s="381"/>
      <c r="C820" s="68"/>
      <c r="D820" s="78">
        <f>VLOOKUP(C820,Itinerario!$D$148:$W$178,18,FALSE)</f>
        <v>0</v>
      </c>
      <c r="E820" s="79">
        <f>VLOOKUP(C820,Itinerario!$D$148:$W$178,19,FALSE)</f>
        <v>0</v>
      </c>
      <c r="F820" s="79" t="e">
        <f>VLOOKUP(C820,Organización_Modular!$F$134:$G$164,2,FALSE)</f>
        <v>#N/A</v>
      </c>
    </row>
    <row r="821" spans="1:6" x14ac:dyDescent="0.2">
      <c r="A821" s="380"/>
      <c r="B821" s="381"/>
      <c r="C821" s="68"/>
      <c r="D821" s="78">
        <f>VLOOKUP(C821,Itinerario!$D$148:$W$178,18,FALSE)</f>
        <v>0</v>
      </c>
      <c r="E821" s="79">
        <f>VLOOKUP(C821,Itinerario!$D$148:$W$178,19,FALSE)</f>
        <v>0</v>
      </c>
      <c r="F821" s="79" t="e">
        <f>VLOOKUP(C821,Organización_Modular!$F$134:$G$164,2,FALSE)</f>
        <v>#N/A</v>
      </c>
    </row>
    <row r="822" spans="1:6" x14ac:dyDescent="0.2">
      <c r="A822" s="380"/>
      <c r="B822" s="381"/>
      <c r="C822" s="68"/>
      <c r="D822" s="78">
        <f>VLOOKUP(C822,Itinerario!$D$148:$W$178,18,FALSE)</f>
        <v>0</v>
      </c>
      <c r="E822" s="79">
        <f>VLOOKUP(C822,Itinerario!$D$148:$W$178,19,FALSE)</f>
        <v>0</v>
      </c>
      <c r="F822" s="79" t="e">
        <f>VLOOKUP(C822,Organización_Modular!$F$134:$G$164,2,FALSE)</f>
        <v>#N/A</v>
      </c>
    </row>
    <row r="823" spans="1:6" x14ac:dyDescent="0.2">
      <c r="A823" s="380"/>
      <c r="B823" s="381"/>
      <c r="C823" s="68"/>
      <c r="D823" s="78">
        <f>VLOOKUP(C823,Itinerario!$D$148:$W$178,18,FALSE)</f>
        <v>0</v>
      </c>
      <c r="E823" s="79">
        <f>VLOOKUP(C823,Itinerario!$D$148:$W$178,19,FALSE)</f>
        <v>0</v>
      </c>
      <c r="F823" s="79" t="e">
        <f>VLOOKUP(C823,Organización_Modular!$F$134:$G$164,2,FALSE)</f>
        <v>#N/A</v>
      </c>
    </row>
    <row r="824" spans="1:6" x14ac:dyDescent="0.2">
      <c r="A824" s="380"/>
      <c r="B824" s="381"/>
      <c r="C824" s="68"/>
      <c r="D824" s="78">
        <f>VLOOKUP(C824,Itinerario!$D$148:$W$178,18,FALSE)</f>
        <v>0</v>
      </c>
      <c r="E824" s="79">
        <f>VLOOKUP(C824,Itinerario!$D$148:$W$178,19,FALSE)</f>
        <v>0</v>
      </c>
      <c r="F824" s="79" t="e">
        <f>VLOOKUP(C824,Organización_Modular!$F$134:$G$164,2,FALSE)</f>
        <v>#N/A</v>
      </c>
    </row>
    <row r="825" spans="1:6" x14ac:dyDescent="0.2">
      <c r="A825" s="380"/>
      <c r="B825" s="381"/>
      <c r="C825" s="68"/>
      <c r="D825" s="78">
        <f>VLOOKUP(C825,Itinerario!$D$148:$W$178,18,FALSE)</f>
        <v>0</v>
      </c>
      <c r="E825" s="79">
        <f>VLOOKUP(C825,Itinerario!$D$148:$W$178,19,FALSE)</f>
        <v>0</v>
      </c>
      <c r="F825" s="79" t="e">
        <f>VLOOKUP(C825,Organización_Modular!$F$134:$G$164,2,FALSE)</f>
        <v>#N/A</v>
      </c>
    </row>
    <row r="826" spans="1:6" x14ac:dyDescent="0.2">
      <c r="A826" s="380"/>
      <c r="B826" s="381"/>
      <c r="C826" s="68"/>
      <c r="D826" s="78">
        <f>VLOOKUP(C826,Itinerario!$D$148:$W$178,18,FALSE)</f>
        <v>0</v>
      </c>
      <c r="E826" s="79">
        <f>VLOOKUP(C826,Itinerario!$D$148:$W$178,19,FALSE)</f>
        <v>0</v>
      </c>
      <c r="F826" s="79" t="e">
        <f>VLOOKUP(C826,Organización_Modular!$F$134:$G$164,2,FALSE)</f>
        <v>#N/A</v>
      </c>
    </row>
    <row r="827" spans="1:6" x14ac:dyDescent="0.2">
      <c r="A827" s="380"/>
      <c r="B827" s="381"/>
      <c r="C827" s="68"/>
      <c r="D827" s="78">
        <f>VLOOKUP(C827,Itinerario!$D$148:$W$178,18,FALSE)</f>
        <v>0</v>
      </c>
      <c r="E827" s="79">
        <f>VLOOKUP(C827,Itinerario!$D$148:$W$178,19,FALSE)</f>
        <v>0</v>
      </c>
      <c r="F827" s="79" t="e">
        <f>VLOOKUP(C827,Organización_Modular!$F$134:$G$164,2,FALSE)</f>
        <v>#N/A</v>
      </c>
    </row>
    <row r="828" spans="1:6" x14ac:dyDescent="0.2">
      <c r="A828" s="380"/>
      <c r="B828" s="381"/>
      <c r="C828" s="68"/>
      <c r="D828" s="78">
        <f>VLOOKUP(C828,Itinerario!$D$148:$W$178,18,FALSE)</f>
        <v>0</v>
      </c>
      <c r="E828" s="79">
        <f>VLOOKUP(C828,Itinerario!$D$148:$W$178,19,FALSE)</f>
        <v>0</v>
      </c>
      <c r="F828" s="79" t="e">
        <f>VLOOKUP(C828,Organización_Modular!$F$134:$G$164,2,FALSE)</f>
        <v>#N/A</v>
      </c>
    </row>
    <row r="829" spans="1:6" x14ac:dyDescent="0.2">
      <c r="A829" s="380"/>
      <c r="B829" s="381"/>
      <c r="C829" s="68"/>
      <c r="D829" s="78">
        <f>VLOOKUP(C829,Itinerario!$D$148:$W$178,18,FALSE)</f>
        <v>0</v>
      </c>
      <c r="E829" s="79">
        <f>VLOOKUP(C829,Itinerario!$D$148:$W$178,19,FALSE)</f>
        <v>0</v>
      </c>
      <c r="F829" s="79" t="e">
        <f>VLOOKUP(C829,Organización_Modular!$F$134:$G$164,2,FALSE)</f>
        <v>#N/A</v>
      </c>
    </row>
    <row r="830" spans="1:6" x14ac:dyDescent="0.2">
      <c r="A830" s="380"/>
      <c r="B830" s="381"/>
      <c r="C830" s="68"/>
      <c r="D830" s="78">
        <f>VLOOKUP(C830,Itinerario!$D$148:$W$178,18,FALSE)</f>
        <v>0</v>
      </c>
      <c r="E830" s="79">
        <f>VLOOKUP(C830,Itinerario!$D$148:$W$178,19,FALSE)</f>
        <v>0</v>
      </c>
      <c r="F830" s="79" t="e">
        <f>VLOOKUP(C830,Organización_Modular!$F$134:$G$164,2,FALSE)</f>
        <v>#N/A</v>
      </c>
    </row>
    <row r="831" spans="1:6" x14ac:dyDescent="0.2">
      <c r="A831" s="380"/>
      <c r="B831" s="381"/>
      <c r="C831" s="68"/>
      <c r="D831" s="78">
        <f>VLOOKUP(C831,Itinerario!$D$148:$W$178,18,FALSE)</f>
        <v>0</v>
      </c>
      <c r="E831" s="79">
        <f>VLOOKUP(C831,Itinerario!$D$148:$W$178,19,FALSE)</f>
        <v>0</v>
      </c>
      <c r="F831" s="79" t="e">
        <f>VLOOKUP(C831,Organización_Modular!$F$134:$G$164,2,FALSE)</f>
        <v>#N/A</v>
      </c>
    </row>
    <row r="832" spans="1:6" x14ac:dyDescent="0.2">
      <c r="A832" s="380"/>
      <c r="B832" s="381"/>
      <c r="C832" s="68"/>
      <c r="D832" s="78">
        <f>VLOOKUP(C832,Itinerario!$D$148:$W$178,18,FALSE)</f>
        <v>0</v>
      </c>
      <c r="E832" s="79">
        <f>VLOOKUP(C832,Itinerario!$D$148:$W$178,19,FALSE)</f>
        <v>0</v>
      </c>
      <c r="F832" s="79" t="e">
        <f>VLOOKUP(C832,Organización_Modular!$F$134:$G$164,2,FALSE)</f>
        <v>#N/A</v>
      </c>
    </row>
    <row r="833" spans="1:6" x14ac:dyDescent="0.2">
      <c r="A833" s="380"/>
      <c r="B833" s="381"/>
      <c r="C833" s="68"/>
      <c r="D833" s="78">
        <f>VLOOKUP(C833,Itinerario!$D$148:$W$178,18,FALSE)</f>
        <v>0</v>
      </c>
      <c r="E833" s="79">
        <f>VLOOKUP(C833,Itinerario!$D$148:$W$178,19,FALSE)</f>
        <v>0</v>
      </c>
      <c r="F833" s="79" t="e">
        <f>VLOOKUP(C833,Organización_Modular!$F$134:$G$164,2,FALSE)</f>
        <v>#N/A</v>
      </c>
    </row>
    <row r="834" spans="1:6" x14ac:dyDescent="0.2">
      <c r="A834" s="380"/>
      <c r="B834" s="381"/>
      <c r="C834" s="68"/>
      <c r="D834" s="78">
        <f>VLOOKUP(C834,Itinerario!$D$148:$W$178,18,FALSE)</f>
        <v>0</v>
      </c>
      <c r="E834" s="79">
        <f>VLOOKUP(C834,Itinerario!$D$148:$W$178,19,FALSE)</f>
        <v>0</v>
      </c>
      <c r="F834" s="79" t="e">
        <f>VLOOKUP(C834,Organización_Modular!$F$134:$G$164,2,FALSE)</f>
        <v>#N/A</v>
      </c>
    </row>
    <row r="835" spans="1:6" x14ac:dyDescent="0.2">
      <c r="A835" s="380"/>
      <c r="B835" s="381"/>
      <c r="C835" s="68"/>
      <c r="D835" s="78">
        <f>VLOOKUP(C835,Itinerario!$D$148:$W$178,18,FALSE)</f>
        <v>0</v>
      </c>
      <c r="E835" s="79">
        <f>VLOOKUP(C835,Itinerario!$D$148:$W$178,19,FALSE)</f>
        <v>0</v>
      </c>
      <c r="F835" s="79" t="e">
        <f>VLOOKUP(C835,Organización_Modular!$F$134:$G$164,2,FALSE)</f>
        <v>#N/A</v>
      </c>
    </row>
    <row r="836" spans="1:6" x14ac:dyDescent="0.2">
      <c r="A836" s="380"/>
      <c r="B836" s="381"/>
      <c r="C836" s="68"/>
      <c r="D836" s="78">
        <f>VLOOKUP(C836,Itinerario!$D$148:$W$178,18,FALSE)</f>
        <v>0</v>
      </c>
      <c r="E836" s="79">
        <f>VLOOKUP(C836,Itinerario!$D$148:$W$178,19,FALSE)</f>
        <v>0</v>
      </c>
      <c r="F836" s="79" t="e">
        <f>VLOOKUP(C836,Organización_Modular!$F$134:$G$164,2,FALSE)</f>
        <v>#N/A</v>
      </c>
    </row>
    <row r="837" spans="1:6" x14ac:dyDescent="0.2">
      <c r="A837" s="380"/>
      <c r="B837" s="381"/>
      <c r="C837" s="68"/>
      <c r="D837" s="78">
        <f>VLOOKUP(C837,Itinerario!$D$148:$W$178,18,FALSE)</f>
        <v>0</v>
      </c>
      <c r="E837" s="79">
        <f>VLOOKUP(C837,Itinerario!$D$148:$W$178,19,FALSE)</f>
        <v>0</v>
      </c>
      <c r="F837" s="79" t="e">
        <f>VLOOKUP(C837,Organización_Modular!$F$134:$G$164,2,FALSE)</f>
        <v>#N/A</v>
      </c>
    </row>
    <row r="838" spans="1:6" x14ac:dyDescent="0.2">
      <c r="A838" s="380"/>
      <c r="B838" s="381"/>
      <c r="C838" s="68"/>
      <c r="D838" s="78">
        <f>VLOOKUP(C838,Itinerario!$D$148:$W$178,18,FALSE)</f>
        <v>0</v>
      </c>
      <c r="E838" s="79">
        <f>VLOOKUP(C838,Itinerario!$D$148:$W$178,19,FALSE)</f>
        <v>0</v>
      </c>
      <c r="F838" s="79" t="e">
        <f>VLOOKUP(C838,Organización_Modular!$F$134:$G$164,2,FALSE)</f>
        <v>#N/A</v>
      </c>
    </row>
    <row r="839" spans="1:6" x14ac:dyDescent="0.2">
      <c r="A839" s="380"/>
      <c r="B839" s="381"/>
      <c r="C839" s="69"/>
      <c r="D839" s="78">
        <f>VLOOKUP(C839,Itinerario!$D$148:$W$178,18,FALSE)</f>
        <v>0</v>
      </c>
      <c r="E839" s="79">
        <f>VLOOKUP(C839,Itinerario!$D$148:$W$178,19,FALSE)</f>
        <v>0</v>
      </c>
      <c r="F839" s="79" t="e">
        <f>VLOOKUP(C839,Organización_Modular!$F$134:$G$164,2,FALSE)</f>
        <v>#N/A</v>
      </c>
    </row>
    <row r="840" spans="1:6" x14ac:dyDescent="0.2">
      <c r="A840" s="380"/>
      <c r="B840" s="381"/>
      <c r="C840" s="69"/>
      <c r="D840" s="78">
        <f>VLOOKUP(C840,Itinerario!$D$148:$W$178,18,FALSE)</f>
        <v>0</v>
      </c>
      <c r="E840" s="79">
        <f>VLOOKUP(C840,Itinerario!$D$148:$W$178,19,FALSE)</f>
        <v>0</v>
      </c>
      <c r="F840" s="79" t="e">
        <f>VLOOKUP(C840,Organización_Modular!$F$134:$G$164,2,FALSE)</f>
        <v>#N/A</v>
      </c>
    </row>
    <row r="841" spans="1:6" x14ac:dyDescent="0.2">
      <c r="A841" s="380"/>
      <c r="B841" s="381"/>
      <c r="C841" s="69"/>
      <c r="D841" s="78">
        <f>VLOOKUP(C841,Itinerario!$D$148:$W$178,18,FALSE)</f>
        <v>0</v>
      </c>
      <c r="E841" s="79">
        <f>VLOOKUP(C841,Itinerario!$D$148:$W$178,19,FALSE)</f>
        <v>0</v>
      </c>
      <c r="F841" s="79" t="e">
        <f>VLOOKUP(C841,Organización_Modular!$F$134:$G$164,2,FALSE)</f>
        <v>#N/A</v>
      </c>
    </row>
    <row r="842" spans="1:6" x14ac:dyDescent="0.2">
      <c r="A842" s="380"/>
      <c r="B842" s="381"/>
      <c r="C842" s="69"/>
      <c r="D842" s="78">
        <f>VLOOKUP(C842,Itinerario!$D$148:$W$178,18,FALSE)</f>
        <v>0</v>
      </c>
      <c r="E842" s="79">
        <f>VLOOKUP(C842,Itinerario!$D$148:$W$178,19,FALSE)</f>
        <v>0</v>
      </c>
      <c r="F842" s="79" t="e">
        <f>VLOOKUP(C842,Organización_Modular!$F$134:$G$164,2,FALSE)</f>
        <v>#N/A</v>
      </c>
    </row>
    <row r="843" spans="1:6" x14ac:dyDescent="0.2">
      <c r="A843" s="380"/>
      <c r="B843" s="381"/>
      <c r="C843" s="69"/>
      <c r="D843" s="78">
        <f>VLOOKUP(C843,Itinerario!$D$148:$W$178,18,FALSE)</f>
        <v>0</v>
      </c>
      <c r="E843" s="79">
        <f>VLOOKUP(C843,Itinerario!$D$148:$W$178,19,FALSE)</f>
        <v>0</v>
      </c>
      <c r="F843" s="79" t="e">
        <f>VLOOKUP(C843,Organización_Modular!$F$134:$G$164,2,FALSE)</f>
        <v>#N/A</v>
      </c>
    </row>
    <row r="844" spans="1:6" x14ac:dyDescent="0.2">
      <c r="A844" s="380"/>
      <c r="B844" s="381"/>
      <c r="C844" s="69"/>
      <c r="D844" s="78">
        <f>VLOOKUP(C844,Itinerario!$D$148:$W$178,18,FALSE)</f>
        <v>0</v>
      </c>
      <c r="E844" s="79">
        <f>VLOOKUP(C844,Itinerario!$D$148:$W$178,19,FALSE)</f>
        <v>0</v>
      </c>
      <c r="F844" s="79" t="e">
        <f>VLOOKUP(C844,Organización_Modular!$F$134:$G$164,2,FALSE)</f>
        <v>#N/A</v>
      </c>
    </row>
    <row r="845" spans="1:6" x14ac:dyDescent="0.2">
      <c r="A845" s="380"/>
      <c r="B845" s="381"/>
      <c r="C845" s="69"/>
      <c r="D845" s="78">
        <f>VLOOKUP(C845,Itinerario!$D$148:$W$178,18,FALSE)</f>
        <v>0</v>
      </c>
      <c r="E845" s="79">
        <f>VLOOKUP(C845,Itinerario!$D$148:$W$178,19,FALSE)</f>
        <v>0</v>
      </c>
      <c r="F845" s="79" t="e">
        <f>VLOOKUP(C845,Organización_Modular!$F$134:$G$164,2,FALSE)</f>
        <v>#N/A</v>
      </c>
    </row>
    <row r="846" spans="1:6" x14ac:dyDescent="0.2">
      <c r="A846" s="380"/>
      <c r="B846" s="381"/>
      <c r="C846" s="69"/>
      <c r="D846" s="78">
        <f>VLOOKUP(C846,Itinerario!$D$148:$W$178,18,FALSE)</f>
        <v>0</v>
      </c>
      <c r="E846" s="79">
        <f>VLOOKUP(C846,Itinerario!$D$148:$W$178,19,FALSE)</f>
        <v>0</v>
      </c>
      <c r="F846" s="79" t="e">
        <f>VLOOKUP(C846,Organización_Modular!$F$134:$G$164,2,FALSE)</f>
        <v>#N/A</v>
      </c>
    </row>
    <row r="847" spans="1:6" x14ac:dyDescent="0.2">
      <c r="A847" s="380"/>
      <c r="B847" s="381"/>
      <c r="C847" s="69"/>
      <c r="D847" s="78">
        <f>VLOOKUP(C847,Itinerario!$D$148:$W$178,18,FALSE)</f>
        <v>0</v>
      </c>
      <c r="E847" s="79">
        <f>VLOOKUP(C847,Itinerario!$D$148:$W$178,19,FALSE)</f>
        <v>0</v>
      </c>
      <c r="F847" s="79" t="e">
        <f>VLOOKUP(C847,Organización_Modular!$F$134:$G$164,2,FALSE)</f>
        <v>#N/A</v>
      </c>
    </row>
    <row r="848" spans="1:6" x14ac:dyDescent="0.2">
      <c r="A848" s="380"/>
      <c r="B848" s="381"/>
      <c r="C848" s="69"/>
      <c r="D848" s="78">
        <f>VLOOKUP(C848,Itinerario!$D$148:$W$178,18,FALSE)</f>
        <v>0</v>
      </c>
      <c r="E848" s="79">
        <f>VLOOKUP(C848,Itinerario!$D$148:$W$178,19,FALSE)</f>
        <v>0</v>
      </c>
      <c r="F848" s="79" t="e">
        <f>VLOOKUP(C848,Organización_Modular!$F$134:$G$164,2,FALSE)</f>
        <v>#N/A</v>
      </c>
    </row>
    <row r="849" spans="1:6" x14ac:dyDescent="0.2">
      <c r="A849" s="380"/>
      <c r="B849" s="381"/>
      <c r="C849" s="69"/>
      <c r="D849" s="78">
        <f>VLOOKUP(C849,Itinerario!$D$148:$W$178,18,FALSE)</f>
        <v>0</v>
      </c>
      <c r="E849" s="79">
        <f>VLOOKUP(C849,Itinerario!$D$148:$W$178,19,FALSE)</f>
        <v>0</v>
      </c>
      <c r="F849" s="79" t="e">
        <f>VLOOKUP(C849,Organización_Modular!$F$134:$G$164,2,FALSE)</f>
        <v>#N/A</v>
      </c>
    </row>
    <row r="850" spans="1:6" x14ac:dyDescent="0.2">
      <c r="A850" s="380"/>
      <c r="B850" s="381"/>
      <c r="C850" s="69"/>
      <c r="D850" s="78">
        <f>VLOOKUP(C850,Itinerario!$D$148:$W$178,18,FALSE)</f>
        <v>0</v>
      </c>
      <c r="E850" s="79">
        <f>VLOOKUP(C850,Itinerario!$D$148:$W$178,19,FALSE)</f>
        <v>0</v>
      </c>
      <c r="F850" s="79" t="e">
        <f>VLOOKUP(C850,Organización_Modular!$F$134:$G$164,2,FALSE)</f>
        <v>#N/A</v>
      </c>
    </row>
    <row r="851" spans="1:6" x14ac:dyDescent="0.2">
      <c r="A851" s="380"/>
      <c r="B851" s="381"/>
      <c r="C851" s="69"/>
      <c r="D851" s="78">
        <f>VLOOKUP(C851,Itinerario!$D$148:$W$178,18,FALSE)</f>
        <v>0</v>
      </c>
      <c r="E851" s="79">
        <f>VLOOKUP(C851,Itinerario!$D$148:$W$178,19,FALSE)</f>
        <v>0</v>
      </c>
      <c r="F851" s="79" t="e">
        <f>VLOOKUP(C851,Organización_Modular!$F$134:$G$164,2,FALSE)</f>
        <v>#N/A</v>
      </c>
    </row>
    <row r="852" spans="1:6" x14ac:dyDescent="0.2">
      <c r="A852" s="380"/>
      <c r="B852" s="381"/>
      <c r="C852" s="69"/>
      <c r="D852" s="78">
        <f>VLOOKUP(C852,Itinerario!$D$148:$W$178,18,FALSE)</f>
        <v>0</v>
      </c>
      <c r="E852" s="79">
        <f>VLOOKUP(C852,Itinerario!$D$148:$W$178,19,FALSE)</f>
        <v>0</v>
      </c>
      <c r="F852" s="79" t="e">
        <f>VLOOKUP(C852,Organización_Modular!$F$134:$G$164,2,FALSE)</f>
        <v>#N/A</v>
      </c>
    </row>
    <row r="853" spans="1:6" x14ac:dyDescent="0.2">
      <c r="A853" s="380"/>
      <c r="B853" s="381"/>
      <c r="C853" s="69"/>
      <c r="D853" s="78">
        <f>VLOOKUP(C853,Itinerario!$D$148:$W$178,18,FALSE)</f>
        <v>0</v>
      </c>
      <c r="E853" s="79">
        <f>VLOOKUP(C853,Itinerario!$D$148:$W$178,19,FALSE)</f>
        <v>0</v>
      </c>
      <c r="F853" s="79" t="e">
        <f>VLOOKUP(C853,Organización_Modular!$F$134:$G$164,2,FALSE)</f>
        <v>#N/A</v>
      </c>
    </row>
    <row r="854" spans="1:6" x14ac:dyDescent="0.2">
      <c r="A854" s="380"/>
      <c r="B854" s="381"/>
      <c r="C854" s="69"/>
      <c r="D854" s="78">
        <f>VLOOKUP(C854,Itinerario!$D$148:$W$178,18,FALSE)</f>
        <v>0</v>
      </c>
      <c r="E854" s="79">
        <f>VLOOKUP(C854,Itinerario!$D$148:$W$178,19,FALSE)</f>
        <v>0</v>
      </c>
      <c r="F854" s="79" t="e">
        <f>VLOOKUP(C854,Organización_Modular!$F$134:$G$164,2,FALSE)</f>
        <v>#N/A</v>
      </c>
    </row>
    <row r="855" spans="1:6" x14ac:dyDescent="0.2">
      <c r="A855" s="380"/>
      <c r="B855" s="381"/>
      <c r="C855" s="69"/>
      <c r="D855" s="78">
        <f>VLOOKUP(C855,Itinerario!$D$148:$W$178,18,FALSE)</f>
        <v>0</v>
      </c>
      <c r="E855" s="79">
        <f>VLOOKUP(C855,Itinerario!$D$148:$W$178,19,FALSE)</f>
        <v>0</v>
      </c>
      <c r="F855" s="79" t="e">
        <f>VLOOKUP(C855,Organización_Modular!$F$134:$G$164,2,FALSE)</f>
        <v>#N/A</v>
      </c>
    </row>
    <row r="856" spans="1:6" x14ac:dyDescent="0.2">
      <c r="A856" s="380"/>
      <c r="B856" s="381"/>
      <c r="C856" s="69"/>
      <c r="D856" s="78">
        <f>VLOOKUP(C856,Itinerario!$D$148:$W$178,18,FALSE)</f>
        <v>0</v>
      </c>
      <c r="E856" s="79">
        <f>VLOOKUP(C856,Itinerario!$D$148:$W$178,19,FALSE)</f>
        <v>0</v>
      </c>
      <c r="F856" s="79" t="e">
        <f>VLOOKUP(C856,Organización_Modular!$F$134:$G$164,2,FALSE)</f>
        <v>#N/A</v>
      </c>
    </row>
    <row r="857" spans="1:6" x14ac:dyDescent="0.2">
      <c r="A857" s="380"/>
      <c r="B857" s="381"/>
      <c r="C857" s="69"/>
      <c r="D857" s="78">
        <f>VLOOKUP(C857,Itinerario!$D$148:$W$178,18,FALSE)</f>
        <v>0</v>
      </c>
      <c r="E857" s="79">
        <f>VLOOKUP(C857,Itinerario!$D$148:$W$178,19,FALSE)</f>
        <v>0</v>
      </c>
      <c r="F857" s="79" t="e">
        <f>VLOOKUP(C857,Organización_Modular!$F$134:$G$164,2,FALSE)</f>
        <v>#N/A</v>
      </c>
    </row>
    <row r="858" spans="1:6" x14ac:dyDescent="0.2">
      <c r="A858" s="380"/>
      <c r="B858" s="381"/>
      <c r="C858" s="69"/>
      <c r="D858" s="78">
        <f>VLOOKUP(C858,Itinerario!$D$148:$W$178,18,FALSE)</f>
        <v>0</v>
      </c>
      <c r="E858" s="79">
        <f>VLOOKUP(C858,Itinerario!$D$148:$W$178,19,FALSE)</f>
        <v>0</v>
      </c>
      <c r="F858" s="79" t="e">
        <f>VLOOKUP(C858,Organización_Modular!$F$134:$G$164,2,FALSE)</f>
        <v>#N/A</v>
      </c>
    </row>
    <row r="859" spans="1:6" x14ac:dyDescent="0.2">
      <c r="A859" s="380"/>
      <c r="B859" s="381"/>
      <c r="C859" s="69"/>
      <c r="D859" s="78">
        <f>VLOOKUP(C859,Itinerario!$D$148:$W$178,18,FALSE)</f>
        <v>0</v>
      </c>
      <c r="E859" s="79">
        <f>VLOOKUP(C859,Itinerario!$D$148:$W$178,19,FALSE)</f>
        <v>0</v>
      </c>
      <c r="F859" s="79" t="e">
        <f>VLOOKUP(C859,Organización_Modular!$F$134:$G$164,2,FALSE)</f>
        <v>#N/A</v>
      </c>
    </row>
    <row r="860" spans="1:6" x14ac:dyDescent="0.2">
      <c r="A860" s="380"/>
      <c r="B860" s="381"/>
      <c r="C860" s="69"/>
      <c r="D860" s="78">
        <f>VLOOKUP(C860,Itinerario!$D$148:$W$178,18,FALSE)</f>
        <v>0</v>
      </c>
      <c r="E860" s="79">
        <f>VLOOKUP(C860,Itinerario!$D$148:$W$178,19,FALSE)</f>
        <v>0</v>
      </c>
      <c r="F860" s="79" t="e">
        <f>VLOOKUP(C860,Organización_Modular!$F$134:$G$164,2,FALSE)</f>
        <v>#N/A</v>
      </c>
    </row>
    <row r="861" spans="1:6" x14ac:dyDescent="0.2">
      <c r="A861" s="380"/>
      <c r="B861" s="381"/>
      <c r="C861" s="69"/>
      <c r="D861" s="78">
        <f>VLOOKUP(C861,Itinerario!$D$148:$W$178,18,FALSE)</f>
        <v>0</v>
      </c>
      <c r="E861" s="79">
        <f>VLOOKUP(C861,Itinerario!$D$148:$W$178,19,FALSE)</f>
        <v>0</v>
      </c>
      <c r="F861" s="79" t="e">
        <f>VLOOKUP(C861,Organización_Modular!$F$134:$G$164,2,FALSE)</f>
        <v>#N/A</v>
      </c>
    </row>
    <row r="862" spans="1:6" x14ac:dyDescent="0.2">
      <c r="A862" s="380"/>
      <c r="B862" s="381"/>
      <c r="C862" s="69"/>
      <c r="D862" s="78">
        <f>VLOOKUP(C862,Itinerario!$D$148:$W$178,18,FALSE)</f>
        <v>0</v>
      </c>
      <c r="E862" s="79">
        <f>VLOOKUP(C862,Itinerario!$D$148:$W$178,19,FALSE)</f>
        <v>0</v>
      </c>
      <c r="F862" s="79" t="e">
        <f>VLOOKUP(C862,Organización_Modular!$F$134:$G$164,2,FALSE)</f>
        <v>#N/A</v>
      </c>
    </row>
    <row r="863" spans="1:6" x14ac:dyDescent="0.2">
      <c r="A863" s="380"/>
      <c r="B863" s="381"/>
      <c r="C863" s="69"/>
      <c r="D863" s="78">
        <f>VLOOKUP(C863,Itinerario!$D$148:$W$178,18,FALSE)</f>
        <v>0</v>
      </c>
      <c r="E863" s="79">
        <f>VLOOKUP(C863,Itinerario!$D$148:$W$178,19,FALSE)</f>
        <v>0</v>
      </c>
      <c r="F863" s="79" t="e">
        <f>VLOOKUP(C863,Organización_Modular!$F$134:$G$164,2,FALSE)</f>
        <v>#N/A</v>
      </c>
    </row>
    <row r="864" spans="1:6" x14ac:dyDescent="0.2">
      <c r="A864" s="380"/>
      <c r="B864" s="381"/>
      <c r="C864" s="69"/>
      <c r="D864" s="78">
        <f>VLOOKUP(C864,Itinerario!$D$148:$W$178,18,FALSE)</f>
        <v>0</v>
      </c>
      <c r="E864" s="79">
        <f>VLOOKUP(C864,Itinerario!$D$148:$W$178,19,FALSE)</f>
        <v>0</v>
      </c>
      <c r="F864" s="79" t="e">
        <f>VLOOKUP(C864,Organización_Modular!$F$134:$G$164,2,FALSE)</f>
        <v>#N/A</v>
      </c>
    </row>
    <row r="865" spans="1:6" x14ac:dyDescent="0.2">
      <c r="A865" s="380"/>
      <c r="B865" s="381"/>
      <c r="C865" s="69"/>
      <c r="D865" s="78">
        <f>VLOOKUP(C865,Itinerario!$D$148:$W$178,18,FALSE)</f>
        <v>0</v>
      </c>
      <c r="E865" s="79">
        <f>VLOOKUP(C865,Itinerario!$D$148:$W$178,19,FALSE)</f>
        <v>0</v>
      </c>
      <c r="F865" s="79" t="e">
        <f>VLOOKUP(C865,Organización_Modular!$F$134:$G$164,2,FALSE)</f>
        <v>#N/A</v>
      </c>
    </row>
    <row r="866" spans="1:6" x14ac:dyDescent="0.2">
      <c r="A866" s="380"/>
      <c r="B866" s="381"/>
      <c r="C866" s="69"/>
      <c r="D866" s="78">
        <f>VLOOKUP(C866,Itinerario!$D$148:$W$178,18,FALSE)</f>
        <v>0</v>
      </c>
      <c r="E866" s="79">
        <f>VLOOKUP(C866,Itinerario!$D$148:$W$178,19,FALSE)</f>
        <v>0</v>
      </c>
      <c r="F866" s="79" t="e">
        <f>VLOOKUP(C866,Organización_Modular!$F$134:$G$164,2,FALSE)</f>
        <v>#N/A</v>
      </c>
    </row>
    <row r="867" spans="1:6" x14ac:dyDescent="0.2">
      <c r="A867" s="380"/>
      <c r="B867" s="381"/>
      <c r="C867" s="69"/>
      <c r="D867" s="78">
        <f>VLOOKUP(C867,Itinerario!$D$148:$W$178,18,FALSE)</f>
        <v>0</v>
      </c>
      <c r="E867" s="79">
        <f>VLOOKUP(C867,Itinerario!$D$148:$W$178,19,FALSE)</f>
        <v>0</v>
      </c>
      <c r="F867" s="79" t="e">
        <f>VLOOKUP(C867,Organización_Modular!$F$134:$G$164,2,FALSE)</f>
        <v>#N/A</v>
      </c>
    </row>
    <row r="868" spans="1:6" x14ac:dyDescent="0.2">
      <c r="A868" s="380"/>
      <c r="B868" s="381"/>
      <c r="C868" s="69"/>
      <c r="D868" s="78">
        <f>VLOOKUP(C868,Itinerario!$D$148:$W$178,18,FALSE)</f>
        <v>0</v>
      </c>
      <c r="E868" s="79">
        <f>VLOOKUP(C868,Itinerario!$D$148:$W$178,19,FALSE)</f>
        <v>0</v>
      </c>
      <c r="F868" s="79" t="e">
        <f>VLOOKUP(C868,Organización_Modular!$F$134:$G$164,2,FALSE)</f>
        <v>#N/A</v>
      </c>
    </row>
    <row r="869" spans="1:6" x14ac:dyDescent="0.2">
      <c r="A869" s="380"/>
      <c r="B869" s="381"/>
      <c r="C869" s="69"/>
      <c r="D869" s="78">
        <f>VLOOKUP(C869,Itinerario!$D$148:$W$178,18,FALSE)</f>
        <v>0</v>
      </c>
      <c r="E869" s="79">
        <f>VLOOKUP(C869,Itinerario!$D$148:$W$178,19,FALSE)</f>
        <v>0</v>
      </c>
      <c r="F869" s="79" t="e">
        <f>VLOOKUP(C869,Organización_Modular!$F$134:$G$164,2,FALSE)</f>
        <v>#N/A</v>
      </c>
    </row>
    <row r="870" spans="1:6" x14ac:dyDescent="0.2">
      <c r="A870" s="380"/>
      <c r="B870" s="381"/>
      <c r="C870" s="69"/>
      <c r="D870" s="78">
        <f>VLOOKUP(C870,Itinerario!$D$148:$W$178,18,FALSE)</f>
        <v>0</v>
      </c>
      <c r="E870" s="79">
        <f>VLOOKUP(C870,Itinerario!$D$148:$W$178,19,FALSE)</f>
        <v>0</v>
      </c>
      <c r="F870" s="79" t="e">
        <f>VLOOKUP(C870,Organización_Modular!$F$134:$G$164,2,FALSE)</f>
        <v>#N/A</v>
      </c>
    </row>
    <row r="871" spans="1:6" x14ac:dyDescent="0.2">
      <c r="A871" s="380"/>
      <c r="B871" s="381"/>
      <c r="C871" s="69"/>
      <c r="D871" s="78">
        <f>VLOOKUP(C871,Itinerario!$D$148:$W$178,18,FALSE)</f>
        <v>0</v>
      </c>
      <c r="E871" s="79">
        <f>VLOOKUP(C871,Itinerario!$D$148:$W$178,19,FALSE)</f>
        <v>0</v>
      </c>
      <c r="F871" s="79" t="e">
        <f>VLOOKUP(C871,Organización_Modular!$F$134:$G$164,2,FALSE)</f>
        <v>#N/A</v>
      </c>
    </row>
    <row r="872" spans="1:6" x14ac:dyDescent="0.2">
      <c r="A872" s="380"/>
      <c r="B872" s="381"/>
      <c r="C872" s="69"/>
      <c r="D872" s="78">
        <f>VLOOKUP(C872,Itinerario!$D$148:$W$178,18,FALSE)</f>
        <v>0</v>
      </c>
      <c r="E872" s="79">
        <f>VLOOKUP(C872,Itinerario!$D$148:$W$178,19,FALSE)</f>
        <v>0</v>
      </c>
      <c r="F872" s="79" t="e">
        <f>VLOOKUP(C872,Organización_Modular!$F$134:$G$164,2,FALSE)</f>
        <v>#N/A</v>
      </c>
    </row>
    <row r="873" spans="1:6" x14ac:dyDescent="0.2">
      <c r="A873" s="380"/>
      <c r="B873" s="381"/>
      <c r="C873" s="69"/>
      <c r="D873" s="78">
        <f>VLOOKUP(C873,Itinerario!$D$148:$W$178,18,FALSE)</f>
        <v>0</v>
      </c>
      <c r="E873" s="79">
        <f>VLOOKUP(C873,Itinerario!$D$148:$W$178,19,FALSE)</f>
        <v>0</v>
      </c>
      <c r="F873" s="79" t="e">
        <f>VLOOKUP(C873,Organización_Modular!$F$134:$G$164,2,FALSE)</f>
        <v>#N/A</v>
      </c>
    </row>
    <row r="874" spans="1:6" x14ac:dyDescent="0.2">
      <c r="A874" s="380"/>
      <c r="B874" s="381"/>
      <c r="C874" s="69"/>
      <c r="D874" s="78">
        <f>VLOOKUP(C874,Itinerario!$D$148:$W$178,18,FALSE)</f>
        <v>0</v>
      </c>
      <c r="E874" s="79">
        <f>VLOOKUP(C874,Itinerario!$D$148:$W$178,19,FALSE)</f>
        <v>0</v>
      </c>
      <c r="F874" s="79" t="e">
        <f>VLOOKUP(C874,Organización_Modular!$F$134:$G$164,2,FALSE)</f>
        <v>#N/A</v>
      </c>
    </row>
    <row r="875" spans="1:6" x14ac:dyDescent="0.2">
      <c r="A875" s="380"/>
      <c r="B875" s="381"/>
      <c r="C875" s="69"/>
      <c r="D875" s="78">
        <f>VLOOKUP(C875,Itinerario!$D$148:$W$178,18,FALSE)</f>
        <v>0</v>
      </c>
      <c r="E875" s="79">
        <f>VLOOKUP(C875,Itinerario!$D$148:$W$178,19,FALSE)</f>
        <v>0</v>
      </c>
      <c r="F875" s="79" t="e">
        <f>VLOOKUP(C875,Organización_Modular!$F$134:$G$164,2,FALSE)</f>
        <v>#N/A</v>
      </c>
    </row>
    <row r="876" spans="1:6" x14ac:dyDescent="0.2">
      <c r="A876" s="380"/>
      <c r="B876" s="381"/>
      <c r="C876" s="69"/>
      <c r="D876" s="78">
        <f>VLOOKUP(C876,Itinerario!$D$148:$W$178,18,FALSE)</f>
        <v>0</v>
      </c>
      <c r="E876" s="79">
        <f>VLOOKUP(C876,Itinerario!$D$148:$W$178,19,FALSE)</f>
        <v>0</v>
      </c>
      <c r="F876" s="79" t="e">
        <f>VLOOKUP(C876,Organización_Modular!$F$134:$G$164,2,FALSE)</f>
        <v>#N/A</v>
      </c>
    </row>
    <row r="877" spans="1:6" x14ac:dyDescent="0.2">
      <c r="A877" s="380"/>
      <c r="B877" s="381"/>
      <c r="C877" s="69"/>
      <c r="D877" s="78">
        <f>VLOOKUP(C877,Itinerario!$D$148:$W$178,18,FALSE)</f>
        <v>0</v>
      </c>
      <c r="E877" s="79">
        <f>VLOOKUP(C877,Itinerario!$D$148:$W$178,19,FALSE)</f>
        <v>0</v>
      </c>
      <c r="F877" s="79" t="e">
        <f>VLOOKUP(C877,Organización_Modular!$F$134:$G$164,2,FALSE)</f>
        <v>#N/A</v>
      </c>
    </row>
    <row r="878" spans="1:6" x14ac:dyDescent="0.2">
      <c r="A878" s="380"/>
      <c r="B878" s="381"/>
      <c r="C878" s="69"/>
      <c r="D878" s="78">
        <f>VLOOKUP(C878,Itinerario!$D$148:$W$178,18,FALSE)</f>
        <v>0</v>
      </c>
      <c r="E878" s="79">
        <f>VLOOKUP(C878,Itinerario!$D$148:$W$178,19,FALSE)</f>
        <v>0</v>
      </c>
      <c r="F878" s="79" t="e">
        <f>VLOOKUP(C878,Organización_Modular!$F$134:$G$164,2,FALSE)</f>
        <v>#N/A</v>
      </c>
    </row>
    <row r="879" spans="1:6" x14ac:dyDescent="0.2">
      <c r="A879" s="380"/>
      <c r="B879" s="381"/>
      <c r="C879" s="69"/>
      <c r="D879" s="78">
        <f>VLOOKUP(C879,Itinerario!$D$148:$W$178,18,FALSE)</f>
        <v>0</v>
      </c>
      <c r="E879" s="79">
        <f>VLOOKUP(C879,Itinerario!$D$148:$W$178,19,FALSE)</f>
        <v>0</v>
      </c>
      <c r="F879" s="79" t="e">
        <f>VLOOKUP(C879,Organización_Modular!$F$134:$G$164,2,FALSE)</f>
        <v>#N/A</v>
      </c>
    </row>
    <row r="880" spans="1:6" x14ac:dyDescent="0.2">
      <c r="A880" s="380"/>
      <c r="B880" s="381"/>
      <c r="C880" s="69"/>
      <c r="D880" s="78">
        <f>VLOOKUP(C880,Itinerario!$D$148:$W$178,18,FALSE)</f>
        <v>0</v>
      </c>
      <c r="E880" s="79">
        <f>VLOOKUP(C880,Itinerario!$D$148:$W$178,19,FALSE)</f>
        <v>0</v>
      </c>
      <c r="F880" s="79" t="e">
        <f>VLOOKUP(C880,Organización_Modular!$F$134:$G$164,2,FALSE)</f>
        <v>#N/A</v>
      </c>
    </row>
    <row r="881" spans="1:6" x14ac:dyDescent="0.2">
      <c r="A881" s="380"/>
      <c r="B881" s="381"/>
      <c r="C881" s="69"/>
      <c r="D881" s="78">
        <f>VLOOKUP(C881,Itinerario!$D$148:$W$178,18,FALSE)</f>
        <v>0</v>
      </c>
      <c r="E881" s="79">
        <f>VLOOKUP(C881,Itinerario!$D$148:$W$178,19,FALSE)</f>
        <v>0</v>
      </c>
      <c r="F881" s="79" t="e">
        <f>VLOOKUP(C881,Organización_Modular!$F$134:$G$164,2,FALSE)</f>
        <v>#N/A</v>
      </c>
    </row>
    <row r="882" spans="1:6" x14ac:dyDescent="0.2">
      <c r="A882" s="380"/>
      <c r="B882" s="381"/>
      <c r="C882" s="69"/>
      <c r="D882" s="78">
        <f>VLOOKUP(C882,Itinerario!$D$148:$W$178,18,FALSE)</f>
        <v>0</v>
      </c>
      <c r="E882" s="79">
        <f>VLOOKUP(C882,Itinerario!$D$148:$W$178,19,FALSE)</f>
        <v>0</v>
      </c>
      <c r="F882" s="79" t="e">
        <f>VLOOKUP(C882,Organización_Modular!$F$134:$G$164,2,FALSE)</f>
        <v>#N/A</v>
      </c>
    </row>
    <row r="883" spans="1:6" x14ac:dyDescent="0.2">
      <c r="A883" s="380"/>
      <c r="B883" s="381"/>
      <c r="C883" s="68"/>
      <c r="D883" s="78">
        <f>VLOOKUP(C883,Itinerario!$D$148:$W$178,18,FALSE)</f>
        <v>0</v>
      </c>
      <c r="E883" s="79">
        <f>VLOOKUP(C883,Itinerario!$D$148:$W$178,19,FALSE)</f>
        <v>0</v>
      </c>
      <c r="F883" s="79" t="e">
        <f>VLOOKUP(C883,Organización_Modular!$F$134:$G$164,2,FALSE)</f>
        <v>#N/A</v>
      </c>
    </row>
    <row r="884" spans="1:6" x14ac:dyDescent="0.2">
      <c r="A884" s="380"/>
      <c r="B884" s="381"/>
      <c r="C884" s="69"/>
      <c r="D884" s="78">
        <f>VLOOKUP(C884,Itinerario!$D$148:$W$178,18,FALSE)</f>
        <v>0</v>
      </c>
      <c r="E884" s="79">
        <f>VLOOKUP(C884,Itinerario!$D$148:$W$178,19,FALSE)</f>
        <v>0</v>
      </c>
      <c r="F884" s="79" t="e">
        <f>VLOOKUP(C884,Organización_Modular!$F$134:$G$164,2,FALSE)</f>
        <v>#N/A</v>
      </c>
    </row>
    <row r="885" spans="1:6" x14ac:dyDescent="0.2">
      <c r="A885" s="380"/>
      <c r="B885" s="381"/>
      <c r="C885" s="69"/>
      <c r="D885" s="78">
        <f>VLOOKUP(C885,Itinerario!$D$148:$W$178,18,FALSE)</f>
        <v>0</v>
      </c>
      <c r="E885" s="79">
        <f>VLOOKUP(C885,Itinerario!$D$148:$W$178,19,FALSE)</f>
        <v>0</v>
      </c>
      <c r="F885" s="79" t="e">
        <f>VLOOKUP(C885,Organización_Modular!$F$134:$G$164,2,FALSE)</f>
        <v>#N/A</v>
      </c>
    </row>
    <row r="886" spans="1:6" x14ac:dyDescent="0.2">
      <c r="A886" s="380"/>
      <c r="B886" s="381"/>
      <c r="C886" s="69"/>
      <c r="D886" s="78">
        <f>VLOOKUP(C886,Itinerario!$D$148:$W$178,18,FALSE)</f>
        <v>0</v>
      </c>
      <c r="E886" s="79">
        <f>VLOOKUP(C886,Itinerario!$D$148:$W$178,19,FALSE)</f>
        <v>0</v>
      </c>
      <c r="F886" s="79" t="e">
        <f>VLOOKUP(C886,Organización_Modular!$F$134:$G$164,2,FALSE)</f>
        <v>#N/A</v>
      </c>
    </row>
    <row r="887" spans="1:6" x14ac:dyDescent="0.2">
      <c r="A887" s="380"/>
      <c r="B887" s="381"/>
      <c r="C887" s="69"/>
      <c r="D887" s="78">
        <f>VLOOKUP(C887,Itinerario!$D$148:$W$178,18,FALSE)</f>
        <v>0</v>
      </c>
      <c r="E887" s="79">
        <f>VLOOKUP(C887,Itinerario!$D$148:$W$178,19,FALSE)</f>
        <v>0</v>
      </c>
      <c r="F887" s="79" t="e">
        <f>VLOOKUP(C887,Organización_Modular!$F$134:$G$164,2,FALSE)</f>
        <v>#N/A</v>
      </c>
    </row>
    <row r="888" spans="1:6" x14ac:dyDescent="0.2">
      <c r="A888" s="380"/>
      <c r="B888" s="381"/>
      <c r="C888" s="69"/>
      <c r="D888" s="78">
        <f>VLOOKUP(C888,Itinerario!$D$148:$W$178,18,FALSE)</f>
        <v>0</v>
      </c>
      <c r="E888" s="79">
        <f>VLOOKUP(C888,Itinerario!$D$148:$W$178,19,FALSE)</f>
        <v>0</v>
      </c>
      <c r="F888" s="79" t="e">
        <f>VLOOKUP(C888,Organización_Modular!$F$134:$G$164,2,FALSE)</f>
        <v>#N/A</v>
      </c>
    </row>
    <row r="889" spans="1:6" x14ac:dyDescent="0.2">
      <c r="A889" s="380"/>
      <c r="B889" s="381"/>
      <c r="C889" s="69"/>
      <c r="D889" s="78">
        <f>VLOOKUP(C889,Itinerario!$D$148:$W$178,18,FALSE)</f>
        <v>0</v>
      </c>
      <c r="E889" s="79">
        <f>VLOOKUP(C889,Itinerario!$D$148:$W$178,19,FALSE)</f>
        <v>0</v>
      </c>
      <c r="F889" s="79" t="e">
        <f>VLOOKUP(C889,Organización_Modular!$F$134:$G$164,2,FALSE)</f>
        <v>#N/A</v>
      </c>
    </row>
    <row r="890" spans="1:6" x14ac:dyDescent="0.2">
      <c r="A890" s="380"/>
      <c r="B890" s="381"/>
      <c r="C890" s="69"/>
      <c r="D890" s="78">
        <f>VLOOKUP(C890,Itinerario!$D$148:$W$178,18,FALSE)</f>
        <v>0</v>
      </c>
      <c r="E890" s="79">
        <f>VLOOKUP(C890,Itinerario!$D$148:$W$178,19,FALSE)</f>
        <v>0</v>
      </c>
      <c r="F890" s="79" t="e">
        <f>VLOOKUP(C890,Organización_Modular!$F$134:$G$164,2,FALSE)</f>
        <v>#N/A</v>
      </c>
    </row>
    <row r="891" spans="1:6" x14ac:dyDescent="0.2">
      <c r="A891" s="380"/>
      <c r="B891" s="381"/>
      <c r="C891" s="69"/>
      <c r="D891" s="78">
        <f>VLOOKUP(C891,Itinerario!$D$148:$W$178,18,FALSE)</f>
        <v>0</v>
      </c>
      <c r="E891" s="79">
        <f>VLOOKUP(C891,Itinerario!$D$148:$W$178,19,FALSE)</f>
        <v>0</v>
      </c>
      <c r="F891" s="79" t="e">
        <f>VLOOKUP(C891,Organización_Modular!$F$134:$G$164,2,FALSE)</f>
        <v>#N/A</v>
      </c>
    </row>
    <row r="892" spans="1:6" x14ac:dyDescent="0.2">
      <c r="A892" s="380"/>
      <c r="B892" s="381"/>
      <c r="C892" s="69"/>
      <c r="D892" s="78">
        <f>VLOOKUP(C892,Itinerario!$D$148:$W$178,18,FALSE)</f>
        <v>0</v>
      </c>
      <c r="E892" s="79">
        <f>VLOOKUP(C892,Itinerario!$D$148:$W$178,19,FALSE)</f>
        <v>0</v>
      </c>
      <c r="F892" s="79" t="e">
        <f>VLOOKUP(C892,Organización_Modular!$F$134:$G$164,2,FALSE)</f>
        <v>#N/A</v>
      </c>
    </row>
    <row r="893" spans="1:6" x14ac:dyDescent="0.2">
      <c r="A893" s="380"/>
      <c r="B893" s="381"/>
      <c r="C893" s="69"/>
      <c r="D893" s="78">
        <f>VLOOKUP(C893,Itinerario!$D$148:$W$178,18,FALSE)</f>
        <v>0</v>
      </c>
      <c r="E893" s="79">
        <f>VLOOKUP(C893,Itinerario!$D$148:$W$178,19,FALSE)</f>
        <v>0</v>
      </c>
      <c r="F893" s="79" t="e">
        <f>VLOOKUP(C893,Organización_Modular!$F$134:$G$164,2,FALSE)</f>
        <v>#N/A</v>
      </c>
    </row>
    <row r="894" spans="1:6" x14ac:dyDescent="0.2">
      <c r="A894" s="380"/>
      <c r="B894" s="381"/>
      <c r="C894" s="69"/>
      <c r="D894" s="78">
        <f>VLOOKUP(C894,Itinerario!$D$148:$W$178,18,FALSE)</f>
        <v>0</v>
      </c>
      <c r="E894" s="79">
        <f>VLOOKUP(C894,Itinerario!$D$148:$W$178,19,FALSE)</f>
        <v>0</v>
      </c>
      <c r="F894" s="79" t="e">
        <f>VLOOKUP(C894,Organización_Modular!$F$134:$G$164,2,FALSE)</f>
        <v>#N/A</v>
      </c>
    </row>
    <row r="895" spans="1:6" x14ac:dyDescent="0.2">
      <c r="A895" s="380"/>
      <c r="B895" s="381"/>
      <c r="C895" s="69"/>
      <c r="D895" s="78">
        <f>VLOOKUP(C895,Itinerario!$D$148:$W$178,18,FALSE)</f>
        <v>0</v>
      </c>
      <c r="E895" s="79">
        <f>VLOOKUP(C895,Itinerario!$D$148:$W$178,19,FALSE)</f>
        <v>0</v>
      </c>
      <c r="F895" s="79" t="e">
        <f>VLOOKUP(C895,Organización_Modular!$F$134:$G$164,2,FALSE)</f>
        <v>#N/A</v>
      </c>
    </row>
    <row r="896" spans="1:6" x14ac:dyDescent="0.2">
      <c r="A896" s="380"/>
      <c r="B896" s="381"/>
      <c r="C896" s="69"/>
      <c r="D896" s="78">
        <f>VLOOKUP(C896,Itinerario!$D$148:$W$178,18,FALSE)</f>
        <v>0</v>
      </c>
      <c r="E896" s="79">
        <f>VLOOKUP(C896,Itinerario!$D$148:$W$178,19,FALSE)</f>
        <v>0</v>
      </c>
      <c r="F896" s="79" t="e">
        <f>VLOOKUP(C896,Organización_Modular!$F$134:$G$164,2,FALSE)</f>
        <v>#N/A</v>
      </c>
    </row>
    <row r="897" spans="1:6" x14ac:dyDescent="0.2">
      <c r="A897" s="380"/>
      <c r="B897" s="381"/>
      <c r="C897" s="69"/>
      <c r="D897" s="78">
        <f>VLOOKUP(C897,Itinerario!$D$148:$W$178,18,FALSE)</f>
        <v>0</v>
      </c>
      <c r="E897" s="79">
        <f>VLOOKUP(C897,Itinerario!$D$148:$W$178,19,FALSE)</f>
        <v>0</v>
      </c>
      <c r="F897" s="79" t="e">
        <f>VLOOKUP(C897,Organización_Modular!$F$134:$G$164,2,FALSE)</f>
        <v>#N/A</v>
      </c>
    </row>
    <row r="898" spans="1:6" x14ac:dyDescent="0.2">
      <c r="A898" s="380"/>
      <c r="B898" s="381"/>
      <c r="C898" s="68"/>
      <c r="D898" s="78">
        <f>VLOOKUP(C898,Itinerario!$D$148:$W$178,18,FALSE)</f>
        <v>0</v>
      </c>
      <c r="E898" s="79">
        <f>VLOOKUP(C898,Itinerario!$D$148:$W$178,19,FALSE)</f>
        <v>0</v>
      </c>
      <c r="F898" s="79" t="e">
        <f>VLOOKUP(C898,Organización_Modular!$F$134:$G$164,2,FALSE)</f>
        <v>#N/A</v>
      </c>
    </row>
    <row r="899" spans="1:6" x14ac:dyDescent="0.2">
      <c r="A899" s="380"/>
      <c r="B899" s="381"/>
      <c r="C899" s="69"/>
      <c r="D899" s="78">
        <f>VLOOKUP(C899,Itinerario!$D$148:$W$178,18,FALSE)</f>
        <v>0</v>
      </c>
      <c r="E899" s="79">
        <f>VLOOKUP(C899,Itinerario!$D$148:$W$178,19,FALSE)</f>
        <v>0</v>
      </c>
      <c r="F899" s="79" t="e">
        <f>VLOOKUP(C899,Organización_Modular!$F$134:$G$164,2,FALSE)</f>
        <v>#N/A</v>
      </c>
    </row>
    <row r="900" spans="1:6" x14ac:dyDescent="0.2">
      <c r="A900" s="380"/>
      <c r="B900" s="381"/>
      <c r="C900" s="69"/>
      <c r="D900" s="78">
        <f>VLOOKUP(C900,Itinerario!$D$148:$W$178,18,FALSE)</f>
        <v>0</v>
      </c>
      <c r="E900" s="79">
        <f>VLOOKUP(C900,Itinerario!$D$148:$W$178,19,FALSE)</f>
        <v>0</v>
      </c>
      <c r="F900" s="79" t="e">
        <f>VLOOKUP(C900,Organización_Modular!$F$134:$G$164,2,FALSE)</f>
        <v>#N/A</v>
      </c>
    </row>
    <row r="901" spans="1:6" x14ac:dyDescent="0.2">
      <c r="A901" s="380"/>
      <c r="B901" s="381"/>
      <c r="C901" s="69"/>
      <c r="D901" s="78">
        <f>VLOOKUP(C901,Itinerario!$D$148:$W$178,18,FALSE)</f>
        <v>0</v>
      </c>
      <c r="E901" s="79">
        <f>VLOOKUP(C901,Itinerario!$D$148:$W$178,19,FALSE)</f>
        <v>0</v>
      </c>
      <c r="F901" s="79" t="e">
        <f>VLOOKUP(C901,Organización_Modular!$F$134:$G$164,2,FALSE)</f>
        <v>#N/A</v>
      </c>
    </row>
    <row r="902" spans="1:6" x14ac:dyDescent="0.2">
      <c r="A902" s="380"/>
      <c r="B902" s="381"/>
      <c r="C902" s="69"/>
      <c r="D902" s="78">
        <f>VLOOKUP(C902,Itinerario!$D$148:$W$178,18,FALSE)</f>
        <v>0</v>
      </c>
      <c r="E902" s="79">
        <f>VLOOKUP(C902,Itinerario!$D$148:$W$178,19,FALSE)</f>
        <v>0</v>
      </c>
      <c r="F902" s="79" t="e">
        <f>VLOOKUP(C902,Organización_Modular!$F$134:$G$164,2,FALSE)</f>
        <v>#N/A</v>
      </c>
    </row>
    <row r="903" spans="1:6" x14ac:dyDescent="0.2">
      <c r="A903" s="380"/>
      <c r="B903" s="381"/>
      <c r="C903" s="69"/>
      <c r="D903" s="78">
        <f>VLOOKUP(C903,Itinerario!$D$148:$W$178,18,FALSE)</f>
        <v>0</v>
      </c>
      <c r="E903" s="79">
        <f>VLOOKUP(C903,Itinerario!$D$148:$W$178,19,FALSE)</f>
        <v>0</v>
      </c>
      <c r="F903" s="79" t="e">
        <f>VLOOKUP(C903,Organización_Modular!$F$134:$G$164,2,FALSE)</f>
        <v>#N/A</v>
      </c>
    </row>
    <row r="904" spans="1:6" x14ac:dyDescent="0.2">
      <c r="A904" s="380"/>
      <c r="B904" s="381"/>
      <c r="C904" s="69"/>
      <c r="D904" s="78">
        <f>VLOOKUP(C904,Itinerario!$D$148:$W$178,18,FALSE)</f>
        <v>0</v>
      </c>
      <c r="E904" s="79">
        <f>VLOOKUP(C904,Itinerario!$D$148:$W$178,19,FALSE)</f>
        <v>0</v>
      </c>
      <c r="F904" s="79" t="e">
        <f>VLOOKUP(C904,Organización_Modular!$F$134:$G$164,2,FALSE)</f>
        <v>#N/A</v>
      </c>
    </row>
    <row r="905" spans="1:6" x14ac:dyDescent="0.2">
      <c r="A905" s="380"/>
      <c r="B905" s="381"/>
      <c r="C905" s="69"/>
      <c r="D905" s="78">
        <f>VLOOKUP(C905,Itinerario!$D$148:$W$178,18,FALSE)</f>
        <v>0</v>
      </c>
      <c r="E905" s="79">
        <f>VLOOKUP(C905,Itinerario!$D$148:$W$178,19,FALSE)</f>
        <v>0</v>
      </c>
      <c r="F905" s="79" t="e">
        <f>VLOOKUP(C905,Organización_Modular!$F$134:$G$164,2,FALSE)</f>
        <v>#N/A</v>
      </c>
    </row>
    <row r="906" spans="1:6" x14ac:dyDescent="0.2">
      <c r="A906" s="380"/>
      <c r="B906" s="381"/>
      <c r="C906" s="69"/>
      <c r="D906" s="78">
        <f>VLOOKUP(C906,Itinerario!$D$148:$W$178,18,FALSE)</f>
        <v>0</v>
      </c>
      <c r="E906" s="79">
        <f>VLOOKUP(C906,Itinerario!$D$148:$W$178,19,FALSE)</f>
        <v>0</v>
      </c>
      <c r="F906" s="79" t="e">
        <f>VLOOKUP(C906,Organización_Modular!$F$134:$G$164,2,FALSE)</f>
        <v>#N/A</v>
      </c>
    </row>
    <row r="907" spans="1:6" x14ac:dyDescent="0.2">
      <c r="A907" s="380"/>
      <c r="B907" s="381"/>
      <c r="C907" s="69"/>
      <c r="D907" s="78">
        <f>VLOOKUP(C907,Itinerario!$D$148:$W$178,18,FALSE)</f>
        <v>0</v>
      </c>
      <c r="E907" s="79">
        <f>VLOOKUP(C907,Itinerario!$D$148:$W$178,19,FALSE)</f>
        <v>0</v>
      </c>
      <c r="F907" s="79" t="e">
        <f>VLOOKUP(C907,Organización_Modular!$F$134:$G$164,2,FALSE)</f>
        <v>#N/A</v>
      </c>
    </row>
    <row r="908" spans="1:6" x14ac:dyDescent="0.2">
      <c r="A908" s="380"/>
      <c r="B908" s="381"/>
      <c r="C908" s="69"/>
      <c r="D908" s="78">
        <f>VLOOKUP(C908,Itinerario!$D$148:$W$178,18,FALSE)</f>
        <v>0</v>
      </c>
      <c r="E908" s="79">
        <f>VLOOKUP(C908,Itinerario!$D$148:$W$178,19,FALSE)</f>
        <v>0</v>
      </c>
      <c r="F908" s="79" t="e">
        <f>VLOOKUP(C908,Organización_Modular!$F$134:$G$164,2,FALSE)</f>
        <v>#N/A</v>
      </c>
    </row>
    <row r="909" spans="1:6" x14ac:dyDescent="0.2">
      <c r="A909" s="380"/>
      <c r="B909" s="381"/>
      <c r="C909" s="69"/>
      <c r="D909" s="78">
        <f>VLOOKUP(C909,Itinerario!$D$148:$W$178,18,FALSE)</f>
        <v>0</v>
      </c>
      <c r="E909" s="79">
        <f>VLOOKUP(C909,Itinerario!$D$148:$W$178,19,FALSE)</f>
        <v>0</v>
      </c>
      <c r="F909" s="79" t="e">
        <f>VLOOKUP(C909,Organización_Modular!$F$134:$G$164,2,FALSE)</f>
        <v>#N/A</v>
      </c>
    </row>
    <row r="910" spans="1:6" x14ac:dyDescent="0.2">
      <c r="A910" s="380"/>
      <c r="B910" s="381"/>
      <c r="C910" s="69"/>
      <c r="D910" s="78">
        <f>VLOOKUP(C910,Itinerario!$D$148:$W$178,18,FALSE)</f>
        <v>0</v>
      </c>
      <c r="E910" s="79">
        <f>VLOOKUP(C910,Itinerario!$D$148:$W$178,19,FALSE)</f>
        <v>0</v>
      </c>
      <c r="F910" s="79" t="e">
        <f>VLOOKUP(C910,Organización_Modular!$F$134:$G$164,2,FALSE)</f>
        <v>#N/A</v>
      </c>
    </row>
    <row r="911" spans="1:6" x14ac:dyDescent="0.2">
      <c r="A911" s="380"/>
      <c r="B911" s="381"/>
      <c r="C911" s="69"/>
      <c r="D911" s="78">
        <f>VLOOKUP(C911,Itinerario!$D$148:$W$178,18,FALSE)</f>
        <v>0</v>
      </c>
      <c r="E911" s="79">
        <f>VLOOKUP(C911,Itinerario!$D$148:$W$178,19,FALSE)</f>
        <v>0</v>
      </c>
      <c r="F911" s="79" t="e">
        <f>VLOOKUP(C911,Organización_Modular!$F$134:$G$164,2,FALSE)</f>
        <v>#N/A</v>
      </c>
    </row>
    <row r="912" spans="1:6" x14ac:dyDescent="0.2">
      <c r="A912" s="380"/>
      <c r="B912" s="381"/>
      <c r="C912" s="69"/>
      <c r="D912" s="78">
        <f>VLOOKUP(C912,Itinerario!$D$148:$W$178,18,FALSE)</f>
        <v>0</v>
      </c>
      <c r="E912" s="79">
        <f>VLOOKUP(C912,Itinerario!$D$148:$W$178,19,FALSE)</f>
        <v>0</v>
      </c>
      <c r="F912" s="79" t="e">
        <f>VLOOKUP(C912,Organización_Modular!$F$134:$G$164,2,FALSE)</f>
        <v>#N/A</v>
      </c>
    </row>
    <row r="913" spans="1:6" x14ac:dyDescent="0.2">
      <c r="A913" s="380"/>
      <c r="B913" s="381"/>
      <c r="C913" s="68"/>
      <c r="D913" s="78">
        <f>VLOOKUP(C913,Itinerario!$D$148:$W$178,18,FALSE)</f>
        <v>0</v>
      </c>
      <c r="E913" s="79">
        <f>VLOOKUP(C913,Itinerario!$D$148:$W$178,19,FALSE)</f>
        <v>0</v>
      </c>
      <c r="F913" s="79" t="e">
        <f>VLOOKUP(C913,Organización_Modular!$F$134:$G$164,2,FALSE)</f>
        <v>#N/A</v>
      </c>
    </row>
    <row r="914" spans="1:6" ht="96" customHeight="1" x14ac:dyDescent="0.2">
      <c r="A914" s="379" t="s">
        <v>48</v>
      </c>
      <c r="B914" s="379"/>
      <c r="C914" s="379"/>
      <c r="D914" s="379"/>
      <c r="E914" s="379"/>
      <c r="F914" s="379"/>
    </row>
  </sheetData>
  <sheetProtection algorithmName="SHA-512" hashValue="MdiHR/e2+r95MnlRoz1KjTDxvFhYn27ioICRH9t1YEVNUWAgQHS2y2wSPJGDhxFkuimtKZgYvHMGjLBsUktONw==" saltValue="RNUGqnzDgfAogJl1V35+EA==" spinCount="100000" sheet="1" objects="1" scenarios="1" formatRows="0" insertRows="0" deleteRows="0" autoFilter="0" pivotTables="0"/>
  <autoFilter ref="A13:F914" xr:uid="{00000000-0009-0000-0000-000009000000}"/>
  <mergeCells count="71">
    <mergeCell ref="A614:A763"/>
    <mergeCell ref="B614:B628"/>
    <mergeCell ref="B629:B643"/>
    <mergeCell ref="B644:B658"/>
    <mergeCell ref="B659:B673"/>
    <mergeCell ref="B674:B688"/>
    <mergeCell ref="B689:B703"/>
    <mergeCell ref="B704:B718"/>
    <mergeCell ref="B749:B763"/>
    <mergeCell ref="B734:B748"/>
    <mergeCell ref="B719:B733"/>
    <mergeCell ref="A464:A613"/>
    <mergeCell ref="B464:B478"/>
    <mergeCell ref="B479:B493"/>
    <mergeCell ref="B494:B508"/>
    <mergeCell ref="B509:B523"/>
    <mergeCell ref="B524:B538"/>
    <mergeCell ref="B539:B553"/>
    <mergeCell ref="B554:B568"/>
    <mergeCell ref="B599:B613"/>
    <mergeCell ref="B584:B598"/>
    <mergeCell ref="B569:B583"/>
    <mergeCell ref="A314:A463"/>
    <mergeCell ref="B314:B328"/>
    <mergeCell ref="B329:B343"/>
    <mergeCell ref="B344:B358"/>
    <mergeCell ref="B359:B373"/>
    <mergeCell ref="B374:B388"/>
    <mergeCell ref="B389:B403"/>
    <mergeCell ref="B299:B313"/>
    <mergeCell ref="B404:B418"/>
    <mergeCell ref="B449:B463"/>
    <mergeCell ref="B179:B193"/>
    <mergeCell ref="B194:B208"/>
    <mergeCell ref="B209:B223"/>
    <mergeCell ref="B224:B238"/>
    <mergeCell ref="B239:B253"/>
    <mergeCell ref="B434:B448"/>
    <mergeCell ref="B419:B433"/>
    <mergeCell ref="E11:F11"/>
    <mergeCell ref="A1:F1"/>
    <mergeCell ref="B3:D3"/>
    <mergeCell ref="A914:F914"/>
    <mergeCell ref="A14:A163"/>
    <mergeCell ref="B14:B28"/>
    <mergeCell ref="B29:B43"/>
    <mergeCell ref="B44:B58"/>
    <mergeCell ref="B59:B73"/>
    <mergeCell ref="B149:B163"/>
    <mergeCell ref="B74:B88"/>
    <mergeCell ref="B89:B103"/>
    <mergeCell ref="B104:B118"/>
    <mergeCell ref="A164:A313"/>
    <mergeCell ref="B164:B178"/>
    <mergeCell ref="B254:B268"/>
    <mergeCell ref="B134:B148"/>
    <mergeCell ref="B119:B133"/>
    <mergeCell ref="B284:B298"/>
    <mergeCell ref="B269:B283"/>
    <mergeCell ref="B11:C11"/>
    <mergeCell ref="A764:A913"/>
    <mergeCell ref="B764:B778"/>
    <mergeCell ref="B779:B793"/>
    <mergeCell ref="B794:B808"/>
    <mergeCell ref="B809:B823"/>
    <mergeCell ref="B824:B838"/>
    <mergeCell ref="B839:B853"/>
    <mergeCell ref="B854:B868"/>
    <mergeCell ref="B869:B883"/>
    <mergeCell ref="B884:B898"/>
    <mergeCell ref="B899:B913"/>
  </mergeCells>
  <conditionalFormatting sqref="B14:C913">
    <cfRule type="containsBlanks" dxfId="0" priority="1">
      <formula>LEN(TRIM(B14))=0</formula>
    </cfRule>
  </conditionalFormatting>
  <pageMargins left="0.31496062992125984" right="0.31496062992125984" top="0.35433070866141736" bottom="0.35433070866141736"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0000000}">
          <x14:formula1>
            <xm:f>Organización_Modular!$F$41:$F$70</xm:f>
          </x14:formula1>
          <xm:sqref>C164:C313</xm:sqref>
        </x14:dataValidation>
        <x14:dataValidation type="list" allowBlank="1" showInputMessage="1" showErrorMessage="1" xr:uid="{00000000-0002-0000-0900-000001000000}">
          <x14:formula1>
            <xm:f>Organización_Modular!$F$72:$F$101</xm:f>
          </x14:formula1>
          <xm:sqref>C314:C463</xm:sqref>
        </x14:dataValidation>
        <x14:dataValidation type="list" allowBlank="1" showInputMessage="1" showErrorMessage="1" xr:uid="{00000000-0002-0000-0900-000002000000}">
          <x14:formula1>
            <xm:f>Organización_Modular!$F$103:$F$132</xm:f>
          </x14:formula1>
          <xm:sqref>C464:C613</xm:sqref>
        </x14:dataValidation>
        <x14:dataValidation type="list" allowBlank="1" showInputMessage="1" showErrorMessage="1" xr:uid="{00000000-0002-0000-0900-000003000000}">
          <x14:formula1>
            <xm:f>Organización_Modular!$F$134:$F$163</xm:f>
          </x14:formula1>
          <xm:sqref>C614:C913</xm:sqref>
        </x14:dataValidation>
        <x14:dataValidation type="list" allowBlank="1" showInputMessage="1" showErrorMessage="1" xr:uid="{00000000-0002-0000-0900-000004000000}">
          <x14:formula1>
            <xm:f>Organización_Modular!$F$10:$F$39</xm:f>
          </x14:formula1>
          <xm:sqref>C14:C163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B5"/>
  <sheetViews>
    <sheetView workbookViewId="0">
      <selection activeCell="H8" sqref="H8"/>
    </sheetView>
  </sheetViews>
  <sheetFormatPr baseColWidth="10" defaultRowHeight="15" x14ac:dyDescent="0.25"/>
  <cols>
    <col min="1" max="1" width="17.5703125" bestFit="1" customWidth="1"/>
    <col min="2" max="2" width="9.85546875" customWidth="1"/>
  </cols>
  <sheetData>
    <row r="1" spans="1:2" x14ac:dyDescent="0.25">
      <c r="A1" s="101" t="s">
        <v>61</v>
      </c>
      <c r="B1" t="s">
        <v>129</v>
      </c>
    </row>
    <row r="3" spans="1:2" x14ac:dyDescent="0.25">
      <c r="A3" s="101" t="s">
        <v>126</v>
      </c>
    </row>
    <row r="4" spans="1:2" x14ac:dyDescent="0.25">
      <c r="A4" s="102" t="s">
        <v>127</v>
      </c>
    </row>
    <row r="5" spans="1:2" x14ac:dyDescent="0.25">
      <c r="A5" s="102"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3:A6"/>
  <sheetViews>
    <sheetView workbookViewId="0">
      <selection activeCell="A5" sqref="A5"/>
    </sheetView>
  </sheetViews>
  <sheetFormatPr baseColWidth="10" defaultRowHeight="15" x14ac:dyDescent="0.25"/>
  <cols>
    <col min="1" max="1" width="17.5703125" bestFit="1" customWidth="1"/>
    <col min="2" max="2" width="9.85546875" customWidth="1"/>
  </cols>
  <sheetData>
    <row r="3" spans="1:1" x14ac:dyDescent="0.25">
      <c r="A3" s="101" t="s">
        <v>126</v>
      </c>
    </row>
    <row r="4" spans="1:1" x14ac:dyDescent="0.25">
      <c r="A4" s="102" t="s">
        <v>111</v>
      </c>
    </row>
    <row r="5" spans="1:1" x14ac:dyDescent="0.25">
      <c r="A5" s="102" t="s">
        <v>127</v>
      </c>
    </row>
    <row r="6" spans="1:1" x14ac:dyDescent="0.25">
      <c r="A6" s="102"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I198"/>
  <sheetViews>
    <sheetView showGridLines="0" topLeftCell="A163" zoomScale="90" zoomScaleNormal="90" workbookViewId="0">
      <selection activeCell="A167" sqref="A167:B171"/>
    </sheetView>
  </sheetViews>
  <sheetFormatPr baseColWidth="10" defaultRowHeight="15" x14ac:dyDescent="0.25"/>
  <cols>
    <col min="1" max="1" width="23.5703125" style="3" customWidth="1"/>
    <col min="2" max="2" width="35" style="3" customWidth="1"/>
    <col min="3" max="3" width="20.7109375" style="3" customWidth="1"/>
    <col min="4" max="4" width="24.85546875" style="3" customWidth="1"/>
    <col min="5" max="5" width="17.140625" style="3" customWidth="1"/>
    <col min="6" max="6" width="23.5703125" style="3" customWidth="1"/>
    <col min="7" max="7" width="5.85546875" style="84" customWidth="1"/>
    <col min="8" max="8" width="8.5703125" style="3" customWidth="1"/>
    <col min="9" max="9" width="8.28515625" style="3" customWidth="1"/>
    <col min="10" max="16384" width="11.42578125" style="3"/>
  </cols>
  <sheetData>
    <row r="1" spans="1:9" s="1" customFormat="1" ht="44.25" customHeight="1" x14ac:dyDescent="0.2">
      <c r="A1" s="234" t="s">
        <v>172</v>
      </c>
      <c r="B1" s="235"/>
      <c r="C1" s="235"/>
      <c r="D1" s="235"/>
      <c r="E1" s="235"/>
      <c r="F1" s="235"/>
      <c r="G1" s="83"/>
    </row>
    <row r="2" spans="1:9" s="1" customFormat="1" ht="8.1" customHeight="1" x14ac:dyDescent="0.2">
      <c r="A2" s="71"/>
      <c r="B2" s="72"/>
      <c r="C2" s="72"/>
      <c r="D2" s="72"/>
      <c r="E2" s="73"/>
      <c r="F2" s="73"/>
      <c r="G2" s="83"/>
    </row>
    <row r="3" spans="1:9" s="2" customFormat="1" ht="25.5" customHeight="1" x14ac:dyDescent="0.2">
      <c r="A3" s="75" t="str">
        <f>Perfil_Egreso!A3</f>
        <v>DENOMINACIÓN DE LA INSTITUCIÓN</v>
      </c>
      <c r="B3" s="236" t="str">
        <f>Perfil_Egreso!B3</f>
        <v>Instituto de educación superior público "Catalina Buendía de Pecho"</v>
      </c>
      <c r="C3" s="236"/>
      <c r="D3" s="75" t="str">
        <f>Perfil_Egreso!D3</f>
        <v>CÓDIGO MODULAR DEL INSTITUTO</v>
      </c>
      <c r="E3" s="237" t="str">
        <f>Perfil_Egreso!E3</f>
        <v>0563619</v>
      </c>
      <c r="F3" s="237"/>
      <c r="G3" s="51"/>
    </row>
    <row r="4" spans="1:9" s="2" customFormat="1" ht="8.1" customHeight="1" x14ac:dyDescent="0.2">
      <c r="A4" s="35"/>
      <c r="B4" s="35"/>
      <c r="C4" s="20"/>
      <c r="D4" s="20"/>
      <c r="E4" s="20"/>
      <c r="F4" s="20"/>
      <c r="G4" s="51"/>
    </row>
    <row r="5" spans="1:9" s="2" customFormat="1" ht="26.25" customHeight="1" x14ac:dyDescent="0.2">
      <c r="A5" s="75" t="s">
        <v>42</v>
      </c>
      <c r="B5" s="81" t="str">
        <f>Perfil_Egreso!B5</f>
        <v>Industrias manufactureras</v>
      </c>
      <c r="C5" s="147" t="s">
        <v>43</v>
      </c>
      <c r="D5" s="5" t="str">
        <f>Perfil_Egreso!D5</f>
        <v>Industria de bienes de capital</v>
      </c>
      <c r="E5" s="30" t="s">
        <v>44</v>
      </c>
      <c r="F5" s="80" t="str">
        <f>Perfil_Egreso!B7</f>
        <v>Fabricación de máquinas y equipos N.C.P. - Fabricación de robots industriales</v>
      </c>
      <c r="G5" s="51"/>
    </row>
    <row r="6" spans="1:9" s="2" customFormat="1" ht="8.1" customHeight="1" x14ac:dyDescent="0.2">
      <c r="A6" s="75"/>
      <c r="B6" s="75"/>
      <c r="C6" s="23"/>
      <c r="D6" s="23"/>
      <c r="E6" s="23"/>
      <c r="F6" s="23"/>
      <c r="G6" s="51"/>
    </row>
    <row r="7" spans="1:9" s="2" customFormat="1" ht="69" customHeight="1" x14ac:dyDescent="0.2">
      <c r="A7" s="148" t="s">
        <v>151</v>
      </c>
      <c r="B7" s="80">
        <f>Perfil_Egreso!B9</f>
        <v>0</v>
      </c>
      <c r="C7" s="148" t="s">
        <v>152</v>
      </c>
      <c r="D7" s="5" t="str">
        <f>Perfil_Egreso!B11</f>
        <v xml:space="preserve">Mecatrónica Industrial </v>
      </c>
      <c r="E7" s="75" t="s">
        <v>121</v>
      </c>
      <c r="F7" s="138" t="str">
        <f>Perfil_Egreso!E11</f>
        <v xml:space="preserve">C1728-3-001 </v>
      </c>
      <c r="G7" s="51"/>
    </row>
    <row r="8" spans="1:9" s="2" customFormat="1" ht="8.1" customHeight="1" x14ac:dyDescent="0.2">
      <c r="A8" s="26"/>
      <c r="B8" s="26"/>
      <c r="C8" s="26"/>
      <c r="D8" s="26"/>
      <c r="E8" s="26"/>
      <c r="F8" s="26"/>
      <c r="G8" s="51"/>
    </row>
    <row r="9" spans="1:9" s="2" customFormat="1" ht="23.25" customHeight="1" x14ac:dyDescent="0.2">
      <c r="A9" s="149" t="s">
        <v>41</v>
      </c>
      <c r="B9" s="80" t="str">
        <f>Perfil_Egreso!B15</f>
        <v>Profesional técnico</v>
      </c>
      <c r="C9" s="148" t="s">
        <v>6</v>
      </c>
      <c r="D9" s="6">
        <f>Itinerario!W17</f>
        <v>3264</v>
      </c>
      <c r="E9" s="75" t="s">
        <v>35</v>
      </c>
      <c r="F9" s="5">
        <f>Itinerario!T17</f>
        <v>140</v>
      </c>
      <c r="G9" s="51"/>
    </row>
    <row r="10" spans="1:9" s="2" customFormat="1" ht="8.1" customHeight="1" x14ac:dyDescent="0.2">
      <c r="A10" s="30"/>
      <c r="B10" s="30"/>
      <c r="C10" s="30"/>
      <c r="D10" s="30"/>
      <c r="E10" s="26"/>
      <c r="F10" s="26"/>
      <c r="G10" s="51"/>
    </row>
    <row r="11" spans="1:9" s="2" customFormat="1" ht="27" customHeight="1" x14ac:dyDescent="0.2">
      <c r="A11" s="148" t="s">
        <v>153</v>
      </c>
      <c r="B11" s="210">
        <f>Perfil_Egreso!B13</f>
        <v>0</v>
      </c>
      <c r="C11" s="211"/>
      <c r="D11" s="70" t="s">
        <v>45</v>
      </c>
      <c r="E11" s="210" t="str">
        <f>Perfil_Egreso!D13</f>
        <v>Presencial</v>
      </c>
      <c r="F11" s="211"/>
      <c r="G11" s="51"/>
    </row>
    <row r="12" spans="1:9" ht="8.1" customHeight="1" x14ac:dyDescent="0.25">
      <c r="A12" s="74"/>
      <c r="B12" s="30"/>
      <c r="C12" s="30"/>
      <c r="D12" s="30"/>
      <c r="E12" s="26"/>
      <c r="F12" s="26"/>
    </row>
    <row r="13" spans="1:9" ht="15" customHeight="1" x14ac:dyDescent="0.25">
      <c r="A13" s="240" t="s">
        <v>155</v>
      </c>
      <c r="B13" s="240"/>
      <c r="C13" s="240"/>
      <c r="D13" s="240"/>
      <c r="E13" s="240"/>
      <c r="F13" s="240"/>
    </row>
    <row r="14" spans="1:9" ht="15" customHeight="1" x14ac:dyDescent="0.25">
      <c r="A14" s="238" t="s">
        <v>9</v>
      </c>
      <c r="B14" s="238"/>
      <c r="C14" s="238" t="s">
        <v>10</v>
      </c>
      <c r="D14" s="238"/>
      <c r="E14" s="238"/>
      <c r="F14" s="238"/>
      <c r="G14" s="82" t="s">
        <v>114</v>
      </c>
    </row>
    <row r="15" spans="1:9" s="4" customFormat="1" ht="42.75" customHeight="1" x14ac:dyDescent="0.25">
      <c r="A15" s="239" t="str">
        <f>CONCATENATE("Unidad de Competencia N° 01 (UC1):
",Perfil_Egreso!A20)</f>
        <v>Unidad de Competencia N° 01 (UC1):
Implementar sistemas electrónicos programables que soportan los procesos industriales y de servicios, de acuerdo a los requerimientos funcionales, uso eficiente de la energía, optimización de procesos, estándares de seguridad y normativa vigente.</v>
      </c>
      <c r="B15" s="239"/>
      <c r="C15" s="231" t="s">
        <v>198</v>
      </c>
      <c r="D15" s="232"/>
      <c r="E15" s="232"/>
      <c r="F15" s="233"/>
      <c r="G15" s="85" t="str">
        <f>C15</f>
        <v>1. Elabora los diagramas de sistemas eléctricos y electrónicos, de acuerdo a los requerimientos funcionales, buenas prácticas de diseños eléctricos y electrónicos, condiciones de operación, estándares de seguridad y normativa vigente.</v>
      </c>
      <c r="H15" s="3">
        <v>1</v>
      </c>
      <c r="I15" s="3" t="str">
        <f>CONCATENATE(H15,". ",C15)</f>
        <v>1. 1. Elabora los diagramas de sistemas eléctricos y electrónicos, de acuerdo a los requerimientos funcionales, buenas prácticas de diseños eléctricos y electrónicos, condiciones de operación, estándares de seguridad y normativa vigente.</v>
      </c>
    </row>
    <row r="16" spans="1:9" s="4" customFormat="1" ht="45.75" customHeight="1" x14ac:dyDescent="0.25">
      <c r="A16" s="239"/>
      <c r="B16" s="239"/>
      <c r="C16" s="231" t="s">
        <v>199</v>
      </c>
      <c r="D16" s="232"/>
      <c r="E16" s="232"/>
      <c r="F16" s="233"/>
      <c r="G16" s="85" t="str">
        <f t="shared" ref="G16:G79" si="0">C16</f>
        <v>2. Diseña los circuitos eléctricos y electrónicos y sus especificaciones, utilizando componentes de automatización y control (sensores, actuadores, transductores, procesamiento de señales, etc.), de acuerdo a los requerimientos funcionales, uso eficiente de la energía, buenas prácticas de diseños eléctricos y electrónicos, condiciones de operación, estándares de seguridad y normativa vigente.</v>
      </c>
      <c r="H16" s="3">
        <v>2</v>
      </c>
      <c r="I16" s="3" t="str">
        <f t="shared" ref="I16:I109" si="1">CONCATENATE(H16,". ",C16)</f>
        <v>2. 2. Diseña los circuitos eléctricos y electrónicos y sus especificaciones, utilizando componentes de automatización y control (sensores, actuadores, transductores, procesamiento de señales, etc.), de acuerdo a los requerimientos funcionales, uso eficiente de la energía, buenas prácticas de diseños eléctricos y electrónicos, condiciones de operación, estándares de seguridad y normativa vigente.</v>
      </c>
    </row>
    <row r="17" spans="1:9" s="4" customFormat="1" ht="31.5" customHeight="1" x14ac:dyDescent="0.25">
      <c r="A17" s="239"/>
      <c r="B17" s="239"/>
      <c r="C17" s="231" t="s">
        <v>200</v>
      </c>
      <c r="D17" s="232"/>
      <c r="E17" s="232"/>
      <c r="F17" s="233"/>
      <c r="G17" s="85" t="str">
        <f t="shared" si="0"/>
        <v>3. Implementa los programas que gobiernan o dan soporte funcional a los sistemas electrónicos programables, de acuerdo a las buenas prácticas de desarrollo de software, demandas del negocio y normativa vigente.</v>
      </c>
      <c r="H17" s="3">
        <v>3</v>
      </c>
      <c r="I17" s="3" t="str">
        <f t="shared" si="1"/>
        <v>3. 3. Implementa los programas que gobiernan o dan soporte funcional a los sistemas electrónicos programables, de acuerdo a las buenas prácticas de desarrollo de software, demandas del negocio y normativa vigente.</v>
      </c>
    </row>
    <row r="18" spans="1:9" s="4" customFormat="1" ht="36" customHeight="1" x14ac:dyDescent="0.25">
      <c r="A18" s="239"/>
      <c r="B18" s="239"/>
      <c r="C18" s="231" t="s">
        <v>201</v>
      </c>
      <c r="D18" s="232"/>
      <c r="E18" s="232"/>
      <c r="F18" s="233"/>
      <c r="G18" s="85" t="str">
        <f t="shared" si="0"/>
        <v>4. Elabora el prototipo físico o simulado por software del sistema electrónico o de sus componentes, de acuerdo al diseño del sistema, condiciones de operación, estándares de seguridad y normativa vigente.</v>
      </c>
      <c r="H18" s="3">
        <v>4</v>
      </c>
      <c r="I18" s="3" t="str">
        <f t="shared" si="1"/>
        <v>4. 4. Elabora el prototipo físico o simulado por software del sistema electrónico o de sus componentes, de acuerdo al diseño del sistema, condiciones de operación, estándares de seguridad y normativa vigente.</v>
      </c>
    </row>
    <row r="19" spans="1:9" s="4" customFormat="1" ht="36" customHeight="1" x14ac:dyDescent="0.25">
      <c r="A19" s="239"/>
      <c r="B19" s="239"/>
      <c r="C19" s="231" t="s">
        <v>202</v>
      </c>
      <c r="D19" s="232"/>
      <c r="E19" s="232"/>
      <c r="F19" s="233"/>
      <c r="G19" s="85" t="str">
        <f t="shared" si="0"/>
        <v>5. Instala los componentes eléctricos y electrónicos, utilizando materiales de fijación y sujeción, de acuerdo al diseño del sistema, buenas prácticas de fabricación, condiciones de operación, estándares de seguridad y normativa vigente.</v>
      </c>
      <c r="H19" s="3">
        <v>5</v>
      </c>
      <c r="I19" s="3" t="str">
        <f t="shared" si="1"/>
        <v>5. 5. Instala los componentes eléctricos y electrónicos, utilizando materiales de fijación y sujeción, de acuerdo al diseño del sistema, buenas prácticas de fabricación, condiciones de operación, estándares de seguridad y normativa vigente.</v>
      </c>
    </row>
    <row r="20" spans="1:9" s="4" customFormat="1" ht="39.75" customHeight="1" x14ac:dyDescent="0.25">
      <c r="A20" s="239"/>
      <c r="B20" s="239"/>
      <c r="C20" s="231" t="s">
        <v>203</v>
      </c>
      <c r="D20" s="232"/>
      <c r="E20" s="232"/>
      <c r="F20" s="233"/>
      <c r="G20" s="85" t="str">
        <f t="shared" si="0"/>
        <v>6. Ensambla los componentes de los sistemas eléctricos y electrónicos, de acuerdo al diseño del sistema, buenas prácticas de fabricación de componentes eléctricos, condiciones de operación, estándares de seguridad y normativa vigente.</v>
      </c>
      <c r="H20" s="3">
        <v>6</v>
      </c>
      <c r="I20" s="3" t="str">
        <f t="shared" si="1"/>
        <v>6. 6. Ensambla los componentes de los sistemas eléctricos y electrónicos, de acuerdo al diseño del sistema, buenas prácticas de fabricación de componentes eléctricos, condiciones de operación, estándares de seguridad y normativa vigente.</v>
      </c>
    </row>
    <row r="21" spans="1:9" s="4" customFormat="1" ht="39" customHeight="1" x14ac:dyDescent="0.25">
      <c r="A21" s="239"/>
      <c r="B21" s="239"/>
      <c r="C21" s="231" t="s">
        <v>204</v>
      </c>
      <c r="D21" s="232"/>
      <c r="E21" s="232"/>
      <c r="F21" s="233"/>
      <c r="G21" s="85" t="str">
        <f t="shared" si="0"/>
        <v>7. Realiza la carga de los programas que gobiernan o dan soporte funcional a los sistemas electrónicos programables, de acuerdo al diseño del sistema, buenas prácticas de implementación de software y normativa vigente.</v>
      </c>
      <c r="H21" s="3">
        <v>7</v>
      </c>
      <c r="I21" s="3" t="str">
        <f t="shared" si="1"/>
        <v>7. 7. Realiza la carga de los programas que gobiernan o dan soporte funcional a los sistemas electrónicos programables, de acuerdo al diseño del sistema, buenas prácticas de implementación de software y normativa vigente.</v>
      </c>
    </row>
    <row r="22" spans="1:9" s="4" customFormat="1" ht="51" customHeight="1" x14ac:dyDescent="0.25">
      <c r="A22" s="239"/>
      <c r="B22" s="239"/>
      <c r="C22" s="230" t="s">
        <v>205</v>
      </c>
      <c r="D22" s="230"/>
      <c r="E22" s="230"/>
      <c r="F22" s="230"/>
      <c r="G22" s="85" t="str">
        <f t="shared" si="0"/>
        <v>8. Realiza pruebas de operación y cumplimiento de los parámetros técnicos y configuración de los sistemas electrónicos programables, utilizando técnicas de metrología y casos de prueba, de acuerdo a los requerimientos funcionales, demanda del servicio, diseño del sistema, condiciones de operación, estándares de seguridad y normativa vigente.</v>
      </c>
      <c r="H22" s="3">
        <v>8</v>
      </c>
      <c r="I22" s="3" t="str">
        <f t="shared" si="1"/>
        <v>8. 8. Realiza pruebas de operación y cumplimiento de los parámetros técnicos y configuración de los sistemas electrónicos programables, utilizando técnicas de metrología y casos de prueba, de acuerdo a los requerimientos funcionales, demanda del servicio, diseño del sistema, condiciones de operación, estándares de seguridad y normativa vigente.</v>
      </c>
    </row>
    <row r="23" spans="1:9" s="4" customFormat="1" ht="34.5" customHeight="1" x14ac:dyDescent="0.25">
      <c r="A23" s="239"/>
      <c r="B23" s="239"/>
      <c r="C23" s="241" t="s">
        <v>206</v>
      </c>
      <c r="D23" s="242"/>
      <c r="E23" s="242"/>
      <c r="F23" s="243"/>
      <c r="G23" s="85" t="str">
        <f t="shared" si="0"/>
        <v>9. Realiza la puesta en operación del sistema electrónico programable, de acuerdo a la demanda de negocio, condiciones del entorno, condiciones de operación, estándares de seguridad y normativa vigente.</v>
      </c>
      <c r="H23" s="3">
        <v>9</v>
      </c>
      <c r="I23" s="3" t="str">
        <f t="shared" si="1"/>
        <v>9. 9. Realiza la puesta en operación del sistema electrónico programable, de acuerdo a la demanda de negocio, condiciones del entorno, condiciones de operación, estándares de seguridad y normativa vigente.</v>
      </c>
    </row>
    <row r="24" spans="1:9" s="4" customFormat="1" ht="42.75" customHeight="1" x14ac:dyDescent="0.25">
      <c r="A24" s="239"/>
      <c r="B24" s="239"/>
      <c r="C24" s="230" t="s">
        <v>207</v>
      </c>
      <c r="D24" s="230"/>
      <c r="E24" s="230"/>
      <c r="F24" s="230"/>
      <c r="G24" s="85" t="str">
        <f t="shared" si="0"/>
        <v>10. Realiza el mantenimiento preventivo o correctivo de los sistemas electrónicos programables, de acuerdo a la evaluación de estado de cumplimiento de los parámetros técnicos, diagramas, planos, condiciones de operación, estándares de seguridad y normativa vigente.</v>
      </c>
      <c r="H24" s="3">
        <v>10</v>
      </c>
      <c r="I24" s="3" t="str">
        <f t="shared" si="1"/>
        <v>10. 10. Realiza el mantenimiento preventivo o correctivo de los sistemas electrónicos programables, de acuerdo a la evaluación de estado de cumplimiento de los parámetros técnicos, diagramas, planos, condiciones de operación, estándares de seguridad y normativa vigente.</v>
      </c>
    </row>
    <row r="25" spans="1:9" s="4" customFormat="1" ht="44.25" customHeight="1" x14ac:dyDescent="0.25">
      <c r="A25" s="239"/>
      <c r="B25" s="239"/>
      <c r="C25" s="230" t="s">
        <v>208</v>
      </c>
      <c r="D25" s="230"/>
      <c r="E25" s="230"/>
      <c r="F25" s="230"/>
      <c r="G25" s="85" t="str">
        <f t="shared" si="0"/>
        <v>11. Organiza la documentación de la configuración de los sistemas electrónicos programables, de acuerdo a estándares de documentación, manuales de fabricantes de equipos, notaciones eléctricas y políticas de la organización.</v>
      </c>
      <c r="H25" s="3">
        <v>11</v>
      </c>
      <c r="I25" s="3" t="str">
        <f t="shared" si="1"/>
        <v>11. 11. Organiza la documentación de la configuración de los sistemas electrónicos programables, de acuerdo a estándares de documentación, manuales de fabricantes de equipos, notaciones eléctricas y políticas de la organización.</v>
      </c>
    </row>
    <row r="26" spans="1:9" s="4" customFormat="1" x14ac:dyDescent="0.25">
      <c r="A26" s="239"/>
      <c r="B26" s="239"/>
      <c r="C26" s="230"/>
      <c r="D26" s="230"/>
      <c r="E26" s="230"/>
      <c r="F26" s="230"/>
      <c r="G26" s="85">
        <f t="shared" si="0"/>
        <v>0</v>
      </c>
      <c r="H26" s="3">
        <v>12</v>
      </c>
      <c r="I26" s="3" t="str">
        <f t="shared" si="1"/>
        <v xml:space="preserve">12. </v>
      </c>
    </row>
    <row r="27" spans="1:9" s="4" customFormat="1" x14ac:dyDescent="0.25">
      <c r="A27" s="239"/>
      <c r="B27" s="239"/>
      <c r="C27" s="230"/>
      <c r="D27" s="230"/>
      <c r="E27" s="230"/>
      <c r="F27" s="230"/>
      <c r="G27" s="85">
        <f t="shared" si="0"/>
        <v>0</v>
      </c>
      <c r="H27" s="3">
        <v>13</v>
      </c>
      <c r="I27" s="3" t="str">
        <f t="shared" si="1"/>
        <v xml:space="preserve">13. </v>
      </c>
    </row>
    <row r="28" spans="1:9" s="4" customFormat="1" x14ac:dyDescent="0.25">
      <c r="A28" s="239"/>
      <c r="B28" s="239"/>
      <c r="C28" s="230"/>
      <c r="D28" s="230"/>
      <c r="E28" s="230"/>
      <c r="F28" s="230"/>
      <c r="G28" s="85">
        <f t="shared" si="0"/>
        <v>0</v>
      </c>
      <c r="H28" s="3">
        <v>14</v>
      </c>
      <c r="I28" s="3" t="str">
        <f t="shared" si="1"/>
        <v xml:space="preserve">14. </v>
      </c>
    </row>
    <row r="29" spans="1:9" s="4" customFormat="1" x14ac:dyDescent="0.25">
      <c r="A29" s="239"/>
      <c r="B29" s="239"/>
      <c r="C29" s="230"/>
      <c r="D29" s="230"/>
      <c r="E29" s="230"/>
      <c r="F29" s="230"/>
      <c r="G29" s="85">
        <f t="shared" si="0"/>
        <v>0</v>
      </c>
      <c r="H29" s="3">
        <v>15</v>
      </c>
      <c r="I29" s="3" t="str">
        <f t="shared" si="1"/>
        <v xml:space="preserve">15. </v>
      </c>
    </row>
    <row r="30" spans="1:9" s="4" customFormat="1" ht="42.75" customHeight="1" x14ac:dyDescent="0.25">
      <c r="A30" s="239" t="str">
        <f>CONCATENATE("Unidad de Competencia N° 02 (UC2):
",Perfil_Egreso!A21)</f>
        <v>Unidad de Competencia N° 02 (UC2):
Gestionar sistemas electrónicos de control y automatización en los procesos industriales y de servicios, de acuerdo a los requerimientos funcionales, uso eficiente de la energía, optimización de procesos análisis de riesgo, estándares de seguridad y normativa vigente.</v>
      </c>
      <c r="B30" s="239"/>
      <c r="C30" s="241" t="s">
        <v>209</v>
      </c>
      <c r="D30" s="242"/>
      <c r="E30" s="242"/>
      <c r="F30" s="243"/>
      <c r="G30" s="85" t="str">
        <f t="shared" si="0"/>
        <v>1. Diseña sistemas electrónicos de apoyo a los sistemas de control y automatización en los procesos industriales y de servicios, de acuerdo a las necesidades de control, demanda de energía y potencia, uso eficiente de la energía, análisis de riesgos, estándares de seguridad y normativa vigente.</v>
      </c>
      <c r="H30" s="3">
        <v>1</v>
      </c>
      <c r="I30" s="3" t="str">
        <f t="shared" si="1"/>
        <v>1. 1. Diseña sistemas electrónicos de apoyo a los sistemas de control y automatización en los procesos industriales y de servicios, de acuerdo a las necesidades de control, demanda de energía y potencia, uso eficiente de la energía, análisis de riesgos, estándares de seguridad y normativa vigente.</v>
      </c>
    </row>
    <row r="31" spans="1:9" s="4" customFormat="1" ht="39" customHeight="1" x14ac:dyDescent="0.25">
      <c r="A31" s="239"/>
      <c r="B31" s="239"/>
      <c r="C31" s="241" t="s">
        <v>210</v>
      </c>
      <c r="D31" s="242"/>
      <c r="E31" s="242"/>
      <c r="F31" s="243"/>
      <c r="G31" s="85" t="str">
        <f t="shared" si="0"/>
        <v>2. Implementa sistemas electrónicos de apoyo a los sistemas de control en los procesos industriales y de servicios, de acuerdo a su diseño, buenas prácticas de fabricación, principios de eficiencia de procesos industriales y de servicios, estándares de seguridad y normativa vigente.</v>
      </c>
      <c r="H31" s="3">
        <v>2</v>
      </c>
      <c r="I31" s="3" t="str">
        <f t="shared" si="1"/>
        <v>2. 2. Implementa sistemas electrónicos de apoyo a los sistemas de control en los procesos industriales y de servicios, de acuerdo a su diseño, buenas prácticas de fabricación, principios de eficiencia de procesos industriales y de servicios, estándares de seguridad y normativa vigente.</v>
      </c>
    </row>
    <row r="32" spans="1:9" s="4" customFormat="1" ht="39.75" customHeight="1" x14ac:dyDescent="0.25">
      <c r="A32" s="239"/>
      <c r="B32" s="239"/>
      <c r="C32" s="241" t="s">
        <v>211</v>
      </c>
      <c r="D32" s="242"/>
      <c r="E32" s="242"/>
      <c r="F32" s="243"/>
      <c r="G32" s="85" t="str">
        <f t="shared" si="0"/>
        <v>3. Ensambla los componentes del sistema de control y automatización en los procesos industriales y de servicios, de acuerdo a su diseño, requerimientos funcionales, manuales de fabricantes, estándares de seguridad y normativa vigente.</v>
      </c>
      <c r="H32" s="3">
        <v>3</v>
      </c>
      <c r="I32" s="3" t="str">
        <f t="shared" si="1"/>
        <v>3. 3. Ensambla los componentes del sistema de control y automatización en los procesos industriales y de servicios, de acuerdo a su diseño, requerimientos funcionales, manuales de fabricantes, estándares de seguridad y normativa vigente.</v>
      </c>
    </row>
    <row r="33" spans="1:9" s="4" customFormat="1" ht="30.75" customHeight="1" x14ac:dyDescent="0.25">
      <c r="A33" s="239"/>
      <c r="B33" s="239"/>
      <c r="C33" s="241" t="s">
        <v>212</v>
      </c>
      <c r="D33" s="242"/>
      <c r="E33" s="242"/>
      <c r="F33" s="243"/>
      <c r="G33" s="85" t="str">
        <f t="shared" si="0"/>
        <v>4. Desarrolla los programas que gobiernan o dan soporte funcional a los sistemas de control, de acuerdo a las buenas prácticas de desarrollo de software, requerimientos funcionales y normativa vigente.</v>
      </c>
      <c r="H33" s="3">
        <v>4</v>
      </c>
      <c r="I33" s="3" t="str">
        <f t="shared" si="1"/>
        <v>4. 4. Desarrolla los programas que gobiernan o dan soporte funcional a los sistemas de control, de acuerdo a las buenas prácticas de desarrollo de software, requerimientos funcionales y normativa vigente.</v>
      </c>
    </row>
    <row r="34" spans="1:9" s="4" customFormat="1" ht="30" customHeight="1" x14ac:dyDescent="0.25">
      <c r="A34" s="239"/>
      <c r="B34" s="239"/>
      <c r="C34" s="241" t="s">
        <v>213</v>
      </c>
      <c r="D34" s="242"/>
      <c r="E34" s="242"/>
      <c r="F34" s="243"/>
      <c r="G34" s="85" t="str">
        <f t="shared" si="0"/>
        <v>5. Elabora el prototipo físico o simulado por software del sistema de control, de acuerdo al diseño del sistema, condiciones de operación, estándares de seguridad y normativa vigente.</v>
      </c>
      <c r="H34" s="3">
        <v>5</v>
      </c>
      <c r="I34" s="3" t="str">
        <f t="shared" si="1"/>
        <v>5. 5. Elabora el prototipo físico o simulado por software del sistema de control, de acuerdo al diseño del sistema, condiciones de operación, estándares de seguridad y normativa vigente.</v>
      </c>
    </row>
    <row r="35" spans="1:9" s="4" customFormat="1" ht="29.25" customHeight="1" x14ac:dyDescent="0.25">
      <c r="A35" s="239"/>
      <c r="B35" s="239"/>
      <c r="C35" s="244" t="s">
        <v>214</v>
      </c>
      <c r="D35" s="244"/>
      <c r="E35" s="244"/>
      <c r="F35" s="244"/>
      <c r="G35" s="85" t="str">
        <f t="shared" si="0"/>
        <v>6. Configura los sistemas de control en los procesos industriales y de servicios, de acuerdo a los requerimientos funcionales, manuales de fabricantes, estándares de seguridad y normativa vigente.</v>
      </c>
      <c r="H35" s="3">
        <v>6</v>
      </c>
      <c r="I35" s="3" t="str">
        <f t="shared" si="1"/>
        <v>6. 6. Configura los sistemas de control en los procesos industriales y de servicios, de acuerdo a los requerimientos funcionales, manuales de fabricantes, estándares de seguridad y normativa vigente.</v>
      </c>
    </row>
    <row r="36" spans="1:9" s="4" customFormat="1" ht="29.25" customHeight="1" x14ac:dyDescent="0.25">
      <c r="A36" s="239"/>
      <c r="B36" s="239"/>
      <c r="C36" s="244" t="s">
        <v>215</v>
      </c>
      <c r="D36" s="244"/>
      <c r="E36" s="244"/>
      <c r="F36" s="244"/>
      <c r="G36" s="85" t="str">
        <f t="shared" si="0"/>
        <v>7. Realiza la puesta en operación de los sistemas de control en los procesos industriales y de servicios, de acuerdo a los requerimientos funcionales, manuales de fabricantes, estándares de seguridad y normativa vigente.</v>
      </c>
      <c r="H36" s="3">
        <v>7</v>
      </c>
      <c r="I36" s="3" t="str">
        <f t="shared" si="1"/>
        <v>7. 7. Realiza la puesta en operación de los sistemas de control en los procesos industriales y de servicios, de acuerdo a los requerimientos funcionales, manuales de fabricantes, estándares de seguridad y normativa vigente.</v>
      </c>
    </row>
    <row r="37" spans="1:9" s="4" customFormat="1" ht="40.5" customHeight="1" x14ac:dyDescent="0.25">
      <c r="A37" s="239"/>
      <c r="B37" s="239"/>
      <c r="C37" s="244" t="s">
        <v>216</v>
      </c>
      <c r="D37" s="244"/>
      <c r="E37" s="244"/>
      <c r="F37" s="244"/>
      <c r="G37" s="85" t="str">
        <f t="shared" si="0"/>
        <v>8. Realiza el mantenimiento preventivo y correctivo de los sistemas de control y automatización en los procesos industriales y de servicios, de acuerdo a evaluación funcional, manuales de fabricantes, condiciones de operación, estándares de seguridad y normativa vigente.</v>
      </c>
      <c r="H37" s="3">
        <v>8</v>
      </c>
      <c r="I37" s="3" t="str">
        <f t="shared" si="1"/>
        <v>8. 8. Realiza el mantenimiento preventivo y correctivo de los sistemas de control y automatización en los procesos industriales y de servicios, de acuerdo a evaluación funcional, manuales de fabricantes, condiciones de operación, estándares de seguridad y normativa vigente.</v>
      </c>
    </row>
    <row r="38" spans="1:9" s="4" customFormat="1" ht="33.75" customHeight="1" x14ac:dyDescent="0.25">
      <c r="A38" s="239"/>
      <c r="B38" s="239"/>
      <c r="C38" s="244" t="s">
        <v>217</v>
      </c>
      <c r="D38" s="244"/>
      <c r="E38" s="244"/>
      <c r="F38" s="244"/>
      <c r="G38" s="85" t="str">
        <f t="shared" si="0"/>
        <v>9. Adecúa las capacidades funcionales de los sistemas de control en los procesos industriales y de servicios, de acuerdo a los requerimientos funcionales, manuales de fabricantes, condiciones de operación, estándares de seguridad y normativa vigente.</v>
      </c>
      <c r="H38" s="3">
        <v>9</v>
      </c>
      <c r="I38" s="3" t="str">
        <f t="shared" si="1"/>
        <v>9. 9. Adecúa las capacidades funcionales de los sistemas de control en los procesos industriales y de servicios, de acuerdo a los requerimientos funcionales, manuales de fabricantes, condiciones de operación, estándares de seguridad y normativa vigente.</v>
      </c>
    </row>
    <row r="39" spans="1:9" s="4" customFormat="1" ht="39.75" customHeight="1" x14ac:dyDescent="0.25">
      <c r="A39" s="239"/>
      <c r="B39" s="239"/>
      <c r="C39" s="244" t="s">
        <v>218</v>
      </c>
      <c r="D39" s="244"/>
      <c r="E39" s="244"/>
      <c r="F39" s="244"/>
      <c r="G39" s="85" t="str">
        <f t="shared" si="0"/>
        <v>10.Organiza los documentos de configuración de los sistemas control en los procesos industriales y de servicios, de acuerdo a estándares de documentación, manuales de fabricantes de equipos, notación eléctrica, electrónica y de programación y procedimientos de la organización.</v>
      </c>
      <c r="H39" s="3">
        <v>10</v>
      </c>
      <c r="I39" s="3" t="str">
        <f t="shared" si="1"/>
        <v>10. 10.Organiza los documentos de configuración de los sistemas control en los procesos industriales y de servicios, de acuerdo a estándares de documentación, manuales de fabricantes de equipos, notación eléctrica, electrónica y de programación y procedimientos de la organización.</v>
      </c>
    </row>
    <row r="40" spans="1:9" s="4" customFormat="1" x14ac:dyDescent="0.25">
      <c r="A40" s="239"/>
      <c r="B40" s="239"/>
      <c r="C40" s="230"/>
      <c r="D40" s="230"/>
      <c r="E40" s="230"/>
      <c r="F40" s="230"/>
      <c r="G40" s="85">
        <f t="shared" si="0"/>
        <v>0</v>
      </c>
      <c r="H40" s="3">
        <v>11</v>
      </c>
      <c r="I40" s="3" t="str">
        <f t="shared" si="1"/>
        <v xml:space="preserve">11. </v>
      </c>
    </row>
    <row r="41" spans="1:9" s="4" customFormat="1" x14ac:dyDescent="0.25">
      <c r="A41" s="239"/>
      <c r="B41" s="239"/>
      <c r="C41" s="230"/>
      <c r="D41" s="230"/>
      <c r="E41" s="230"/>
      <c r="F41" s="230"/>
      <c r="G41" s="85">
        <f t="shared" si="0"/>
        <v>0</v>
      </c>
      <c r="H41" s="3">
        <v>12</v>
      </c>
      <c r="I41" s="3" t="str">
        <f t="shared" si="1"/>
        <v xml:space="preserve">12. </v>
      </c>
    </row>
    <row r="42" spans="1:9" s="4" customFormat="1" x14ac:dyDescent="0.25">
      <c r="A42" s="239"/>
      <c r="B42" s="239"/>
      <c r="C42" s="230"/>
      <c r="D42" s="230"/>
      <c r="E42" s="230"/>
      <c r="F42" s="230"/>
      <c r="G42" s="85">
        <f t="shared" si="0"/>
        <v>0</v>
      </c>
      <c r="H42" s="3">
        <v>13</v>
      </c>
      <c r="I42" s="3" t="str">
        <f t="shared" si="1"/>
        <v xml:space="preserve">13. </v>
      </c>
    </row>
    <row r="43" spans="1:9" s="4" customFormat="1" x14ac:dyDescent="0.25">
      <c r="A43" s="239"/>
      <c r="B43" s="239"/>
      <c r="C43" s="230"/>
      <c r="D43" s="230"/>
      <c r="E43" s="230"/>
      <c r="F43" s="230"/>
      <c r="G43" s="85">
        <f t="shared" si="0"/>
        <v>0</v>
      </c>
      <c r="H43" s="3">
        <v>14</v>
      </c>
      <c r="I43" s="3" t="str">
        <f t="shared" si="1"/>
        <v xml:space="preserve">14. </v>
      </c>
    </row>
    <row r="44" spans="1:9" s="4" customFormat="1" x14ac:dyDescent="0.25">
      <c r="A44" s="239"/>
      <c r="B44" s="239"/>
      <c r="C44" s="230"/>
      <c r="D44" s="230"/>
      <c r="E44" s="230"/>
      <c r="F44" s="230"/>
      <c r="G44" s="85">
        <f t="shared" si="0"/>
        <v>0</v>
      </c>
      <c r="H44" s="3">
        <v>15</v>
      </c>
      <c r="I44" s="3" t="str">
        <f t="shared" si="1"/>
        <v xml:space="preserve">15. </v>
      </c>
    </row>
    <row r="45" spans="1:9" s="4" customFormat="1" ht="40.5" customHeight="1" x14ac:dyDescent="0.25">
      <c r="A45" s="239" t="str">
        <f>CONCATENATE("Unidad de Competencia N° 03 (UC3):
",Perfil_Egreso!A22)</f>
        <v>Unidad de Competencia N° 03 (UC3):
Desarrollar sistemas mecatrónicas que soportan los procesos industriales y servicios, de acuerdo a la demanda, optimización de procesos, uso eficiente de la energía, control de calidad, estándares de seguridad y normativa vigente.</v>
      </c>
      <c r="B45" s="239"/>
      <c r="C45" s="231" t="s">
        <v>219</v>
      </c>
      <c r="D45" s="232"/>
      <c r="E45" s="232"/>
      <c r="F45" s="233"/>
      <c r="G45" s="85" t="str">
        <f t="shared" si="0"/>
        <v>1. Elabora los planos, diagramas y manuales técnicos de los componentes mecatrónicos, de acuerdo a los requerimientos funcionales, buenas prácticas de diseños eléctricos, electrónicos, mecánicos y de software, condiciones de operación, estándares de seguridad y normativa vigente.</v>
      </c>
      <c r="H45" s="3">
        <v>1</v>
      </c>
      <c r="I45" s="3" t="str">
        <f t="shared" si="1"/>
        <v>1. 1. Elabora los planos, diagramas y manuales técnicos de los componentes mecatrónicos, de acuerdo a los requerimientos funcionales, buenas prácticas de diseños eléctricos, electrónicos, mecánicos y de software, condiciones de operación, estándares de seguridad y normativa vigente.</v>
      </c>
    </row>
    <row r="46" spans="1:9" s="4" customFormat="1" ht="49.5" customHeight="1" x14ac:dyDescent="0.25">
      <c r="A46" s="239"/>
      <c r="B46" s="239"/>
      <c r="C46" s="231" t="s">
        <v>220</v>
      </c>
      <c r="D46" s="232"/>
      <c r="E46" s="232"/>
      <c r="F46" s="233"/>
      <c r="G46" s="85" t="str">
        <f t="shared" si="0"/>
        <v>2. Diseña las especificaciones técnicas de los sistemas mecánicos, eléctricos, electrónicos y de software, de acuerdo a los requerimientos funcionales, buenas prácticas de diseños eléctricos, electrónicos, mecánicos y de software, uso eficiente de la energía, condiciones de operación, estándares de seguridad y normativa vigente.</v>
      </c>
      <c r="H46" s="3">
        <v>2</v>
      </c>
      <c r="I46" s="3" t="str">
        <f t="shared" si="1"/>
        <v>2. 2. Diseña las especificaciones técnicas de los sistemas mecánicos, eléctricos, electrónicos y de software, de acuerdo a los requerimientos funcionales, buenas prácticas de diseños eléctricos, electrónicos, mecánicos y de software, uso eficiente de la energía, condiciones de operación, estándares de seguridad y normativa vigente.</v>
      </c>
    </row>
    <row r="47" spans="1:9" s="4" customFormat="1" ht="43.5" customHeight="1" x14ac:dyDescent="0.25">
      <c r="A47" s="239"/>
      <c r="B47" s="239"/>
      <c r="C47" s="231" t="s">
        <v>221</v>
      </c>
      <c r="D47" s="232"/>
      <c r="E47" s="232"/>
      <c r="F47" s="233"/>
      <c r="G47" s="85" t="str">
        <f t="shared" si="0"/>
        <v>3. Desarrolla los programas que gobiernan o dan soporte funcional a los sistemas mecatrónicos y realiza la carga respectiva, de acuerdo a las buenas prácticas de desarrollo de software, diseño del sistema, requerimientos funcionales y normativa vigente.</v>
      </c>
      <c r="H47" s="3">
        <v>3</v>
      </c>
      <c r="I47" s="3" t="str">
        <f t="shared" si="1"/>
        <v>3. 3. Desarrolla los programas que gobiernan o dan soporte funcional a los sistemas mecatrónicos y realiza la carga respectiva, de acuerdo a las buenas prácticas de desarrollo de software, diseño del sistema, requerimientos funcionales y normativa vigente.</v>
      </c>
    </row>
    <row r="48" spans="1:9" s="4" customFormat="1" ht="35.25" customHeight="1" x14ac:dyDescent="0.25">
      <c r="A48" s="239"/>
      <c r="B48" s="239"/>
      <c r="C48" s="231" t="s">
        <v>222</v>
      </c>
      <c r="D48" s="232"/>
      <c r="E48" s="232"/>
      <c r="F48" s="233"/>
      <c r="G48" s="85" t="str">
        <f t="shared" si="0"/>
        <v>4. Desarrolla sistemas mecatrónicos empleando principios de inteligencia artificial, de acuerdo a buenas prácticas de programación, teorías de inteligencia artificial y requerimientos funcionales.</v>
      </c>
      <c r="H48" s="3">
        <v>4</v>
      </c>
      <c r="I48" s="3" t="str">
        <f t="shared" si="1"/>
        <v>4. 4. Desarrolla sistemas mecatrónicos empleando principios de inteligencia artificial, de acuerdo a buenas prácticas de programación, teorías de inteligencia artificial y requerimientos funcionales.</v>
      </c>
    </row>
    <row r="49" spans="1:9" s="4" customFormat="1" ht="39" customHeight="1" x14ac:dyDescent="0.25">
      <c r="A49" s="239"/>
      <c r="B49" s="239"/>
      <c r="C49" s="231" t="s">
        <v>223</v>
      </c>
      <c r="D49" s="232"/>
      <c r="E49" s="232"/>
      <c r="F49" s="233"/>
      <c r="G49" s="85" t="str">
        <f t="shared" si="0"/>
        <v>5. Elabora el prototipo físico o simulado por software del sistema mecatrónico o de sus componentes, de acuerdo al diseño del sistema, condiciones de operación, estándares de seguridad y normativa vigente.</v>
      </c>
      <c r="H49" s="3">
        <v>5</v>
      </c>
      <c r="I49" s="3" t="str">
        <f t="shared" si="1"/>
        <v>5. 5. Elabora el prototipo físico o simulado por software del sistema mecatrónico o de sus componentes, de acuerdo al diseño del sistema, condiciones de operación, estándares de seguridad y normativa vigente.</v>
      </c>
    </row>
    <row r="50" spans="1:9" s="4" customFormat="1" ht="35.25" customHeight="1" x14ac:dyDescent="0.25">
      <c r="A50" s="239"/>
      <c r="B50" s="239"/>
      <c r="C50" s="231" t="s">
        <v>224</v>
      </c>
      <c r="D50" s="232"/>
      <c r="E50" s="232"/>
      <c r="F50" s="233"/>
      <c r="G50" s="85" t="str">
        <f t="shared" si="0"/>
        <v>6. Instala las partes o piezas eléctricas, electrónicas y mecánicas, utilizando materiales de fijación y sujeción, de acuerdo al diseño del sistema mecatrónico, movilidad de las partes mecánicas, buenas prácticas de fabricación de componentes, condiciones de operación, estándares de seguridad y normativa vigente.</v>
      </c>
      <c r="H50" s="3">
        <v>6</v>
      </c>
      <c r="I50" s="3" t="str">
        <f t="shared" si="1"/>
        <v>6. 6. Instala las partes o piezas eléctricas, electrónicas y mecánicas, utilizando materiales de fijación y sujeción, de acuerdo al diseño del sistema mecatrónico, movilidad de las partes mecánicas, buenas prácticas de fabricación de componentes, condiciones de operación, estándares de seguridad y normativa vigente.</v>
      </c>
    </row>
    <row r="51" spans="1:9" s="4" customFormat="1" ht="42" customHeight="1" x14ac:dyDescent="0.25">
      <c r="A51" s="239"/>
      <c r="B51" s="239"/>
      <c r="C51" s="231" t="s">
        <v>225</v>
      </c>
      <c r="D51" s="232"/>
      <c r="E51" s="232"/>
      <c r="F51" s="233"/>
      <c r="G51" s="85" t="str">
        <f t="shared" si="0"/>
        <v>7. Ensambla los componentes eléctricos, electrónicos y mecánicos, de acuerdo al diseño del sistema mecatrónico, movilidad de las partes mecánicas, buenas prácticas de fabricación de componentes, condiciones de operación, estándares de seguridad y normativa vigente.</v>
      </c>
      <c r="H51" s="3">
        <v>7</v>
      </c>
      <c r="I51" s="3" t="str">
        <f t="shared" si="1"/>
        <v>7. 7. Ensambla los componentes eléctricos, electrónicos y mecánicos, de acuerdo al diseño del sistema mecatrónico, movilidad de las partes mecánicas, buenas prácticas de fabricación de componentes, condiciones de operación, estándares de seguridad y normativa vigente.</v>
      </c>
    </row>
    <row r="52" spans="1:9" s="4" customFormat="1" ht="49.5" customHeight="1" x14ac:dyDescent="0.25">
      <c r="A52" s="239"/>
      <c r="B52" s="239"/>
      <c r="C52" s="231" t="s">
        <v>226</v>
      </c>
      <c r="D52" s="232"/>
      <c r="E52" s="232"/>
      <c r="F52" s="233"/>
      <c r="G52" s="85" t="str">
        <f t="shared" si="0"/>
        <v>8. Realiza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v>
      </c>
      <c r="H52" s="3">
        <v>8</v>
      </c>
      <c r="I52" s="3" t="str">
        <f t="shared" si="1"/>
        <v>8. 8. Realiza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v>
      </c>
    </row>
    <row r="53" spans="1:9" s="4" customFormat="1" ht="36" customHeight="1" x14ac:dyDescent="0.25">
      <c r="A53" s="239"/>
      <c r="B53" s="239"/>
      <c r="C53" s="231" t="s">
        <v>227</v>
      </c>
      <c r="D53" s="232"/>
      <c r="E53" s="232"/>
      <c r="F53" s="233"/>
      <c r="G53" s="85" t="str">
        <f t="shared" si="0"/>
        <v>9. Realiza la puesta en operación del sistema mecatrónico, de acuerdo a los requerimientos funcionales, condiciones del entorno, condiciones de operación, control de calidad, estándares de seguridad y normativa vigente.</v>
      </c>
      <c r="H53" s="3">
        <v>9</v>
      </c>
      <c r="I53" s="3" t="str">
        <f t="shared" si="1"/>
        <v>9. 9. Realiza la puesta en operación del sistema mecatrónico, de acuerdo a los requerimientos funcionales, condiciones del entorno, condiciones de operación, control de calidad, estándares de seguridad y normativa vigente.</v>
      </c>
    </row>
    <row r="54" spans="1:9" s="4" customFormat="1" ht="37.5" customHeight="1" x14ac:dyDescent="0.25">
      <c r="A54" s="239"/>
      <c r="B54" s="239"/>
      <c r="C54" s="231" t="s">
        <v>228</v>
      </c>
      <c r="D54" s="232"/>
      <c r="E54" s="232"/>
      <c r="F54" s="233"/>
      <c r="G54" s="85" t="str">
        <f t="shared" si="0"/>
        <v>10. Realiza el mantenimiento preventivo y correctivo de los sistemas mecatrónicos, de acuerdo a la evaluación de estado de cumplimiento de los parámetros técnicos, diagramas, planos, condiciones de operación, control de calidad, estándares de seguridad y normativa vigente.</v>
      </c>
      <c r="H54" s="3">
        <v>10</v>
      </c>
      <c r="I54" s="3" t="str">
        <f t="shared" si="1"/>
        <v>10. 10. Realiza el mantenimiento preventivo y correctivo de los sistemas mecatrónicos, de acuerdo a la evaluación de estado de cumplimiento de los parámetros técnicos, diagramas, planos, condiciones de operación, control de calidad, estándares de seguridad y normativa vigente.</v>
      </c>
    </row>
    <row r="55" spans="1:9" s="4" customFormat="1" ht="31.5" customHeight="1" x14ac:dyDescent="0.25">
      <c r="A55" s="239"/>
      <c r="B55" s="239"/>
      <c r="C55" s="231" t="s">
        <v>229</v>
      </c>
      <c r="D55" s="232"/>
      <c r="E55" s="232"/>
      <c r="F55" s="233"/>
      <c r="G55" s="85" t="str">
        <f t="shared" si="0"/>
        <v>11.Administra la documentación de la configuración de los sistemas mecatrónicos, de acuerdo a estándares de documentación, manuales de fabricantes de equipos, notaciones eléctricas y políticas de la organización.</v>
      </c>
      <c r="H55" s="3">
        <v>11</v>
      </c>
      <c r="I55" s="3" t="str">
        <f t="shared" si="1"/>
        <v>11. 11.Administra la documentación de la configuración de los sistemas mecatrónicos, de acuerdo a estándares de documentación, manuales de fabricantes de equipos, notaciones eléctricas y políticas de la organización.</v>
      </c>
    </row>
    <row r="56" spans="1:9" s="4" customFormat="1" hidden="1" x14ac:dyDescent="0.25">
      <c r="A56" s="239"/>
      <c r="B56" s="239"/>
      <c r="C56" s="231"/>
      <c r="D56" s="232"/>
      <c r="E56" s="232"/>
      <c r="F56" s="233"/>
      <c r="G56" s="85">
        <f t="shared" si="0"/>
        <v>0</v>
      </c>
      <c r="H56" s="3">
        <v>12</v>
      </c>
      <c r="I56" s="3" t="str">
        <f t="shared" si="1"/>
        <v xml:space="preserve">12. </v>
      </c>
    </row>
    <row r="57" spans="1:9" s="4" customFormat="1" hidden="1" x14ac:dyDescent="0.25">
      <c r="A57" s="239"/>
      <c r="B57" s="239"/>
      <c r="C57" s="231"/>
      <c r="D57" s="232"/>
      <c r="E57" s="232"/>
      <c r="F57" s="233"/>
      <c r="G57" s="85">
        <f t="shared" si="0"/>
        <v>0</v>
      </c>
      <c r="H57" s="3">
        <v>13</v>
      </c>
      <c r="I57" s="3" t="str">
        <f t="shared" si="1"/>
        <v xml:space="preserve">13. </v>
      </c>
    </row>
    <row r="58" spans="1:9" s="4" customFormat="1" hidden="1" x14ac:dyDescent="0.25">
      <c r="A58" s="239"/>
      <c r="B58" s="239"/>
      <c r="C58" s="231"/>
      <c r="D58" s="232"/>
      <c r="E58" s="232"/>
      <c r="F58" s="233"/>
      <c r="G58" s="85">
        <f t="shared" si="0"/>
        <v>0</v>
      </c>
      <c r="H58" s="3">
        <v>14</v>
      </c>
      <c r="I58" s="3" t="str">
        <f t="shared" si="1"/>
        <v xml:space="preserve">14. </v>
      </c>
    </row>
    <row r="59" spans="1:9" s="4" customFormat="1" hidden="1" x14ac:dyDescent="0.25">
      <c r="A59" s="239"/>
      <c r="B59" s="239"/>
      <c r="C59" s="231"/>
      <c r="D59" s="232"/>
      <c r="E59" s="232"/>
      <c r="F59" s="233"/>
      <c r="G59" s="85">
        <f t="shared" si="0"/>
        <v>0</v>
      </c>
      <c r="H59" s="3">
        <v>15</v>
      </c>
      <c r="I59" s="3" t="str">
        <f t="shared" si="1"/>
        <v xml:space="preserve">15. </v>
      </c>
    </row>
    <row r="60" spans="1:9" s="4" customFormat="1" hidden="1" x14ac:dyDescent="0.25">
      <c r="A60" s="239" t="e">
        <f>CONCATENATE("Unidad de Competencia N° 04 (UC4):
",Perfil_Egreso!#REF!)</f>
        <v>#REF!</v>
      </c>
      <c r="B60" s="239"/>
      <c r="C60" s="231"/>
      <c r="D60" s="232"/>
      <c r="E60" s="232"/>
      <c r="F60" s="233"/>
      <c r="G60" s="85">
        <f t="shared" si="0"/>
        <v>0</v>
      </c>
      <c r="H60" s="3">
        <v>1</v>
      </c>
      <c r="I60" s="3" t="str">
        <f t="shared" si="1"/>
        <v xml:space="preserve">1. </v>
      </c>
    </row>
    <row r="61" spans="1:9" s="4" customFormat="1" hidden="1" x14ac:dyDescent="0.25">
      <c r="A61" s="239"/>
      <c r="B61" s="239"/>
      <c r="C61" s="231"/>
      <c r="D61" s="232"/>
      <c r="E61" s="232"/>
      <c r="F61" s="233"/>
      <c r="G61" s="85">
        <f t="shared" si="0"/>
        <v>0</v>
      </c>
      <c r="H61" s="3">
        <v>2</v>
      </c>
      <c r="I61" s="3" t="str">
        <f t="shared" si="1"/>
        <v xml:space="preserve">2. </v>
      </c>
    </row>
    <row r="62" spans="1:9" s="4" customFormat="1" hidden="1" x14ac:dyDescent="0.25">
      <c r="A62" s="239"/>
      <c r="B62" s="239"/>
      <c r="C62" s="231"/>
      <c r="D62" s="232"/>
      <c r="E62" s="232"/>
      <c r="F62" s="233"/>
      <c r="G62" s="85">
        <f t="shared" si="0"/>
        <v>0</v>
      </c>
      <c r="H62" s="3">
        <v>3</v>
      </c>
      <c r="I62" s="3" t="str">
        <f t="shared" si="1"/>
        <v xml:space="preserve">3. </v>
      </c>
    </row>
    <row r="63" spans="1:9" s="4" customFormat="1" hidden="1" x14ac:dyDescent="0.25">
      <c r="A63" s="239"/>
      <c r="B63" s="239"/>
      <c r="C63" s="230"/>
      <c r="D63" s="230"/>
      <c r="E63" s="230"/>
      <c r="F63" s="230"/>
      <c r="G63" s="85">
        <f t="shared" si="0"/>
        <v>0</v>
      </c>
      <c r="H63" s="3">
        <v>4</v>
      </c>
      <c r="I63" s="3" t="str">
        <f t="shared" si="1"/>
        <v xml:space="preserve">4. </v>
      </c>
    </row>
    <row r="64" spans="1:9" s="4" customFormat="1" hidden="1" x14ac:dyDescent="0.25">
      <c r="A64" s="239"/>
      <c r="B64" s="239"/>
      <c r="C64" s="230"/>
      <c r="D64" s="230"/>
      <c r="E64" s="230"/>
      <c r="F64" s="230"/>
      <c r="G64" s="85">
        <f t="shared" si="0"/>
        <v>0</v>
      </c>
      <c r="H64" s="3">
        <v>5</v>
      </c>
      <c r="I64" s="3" t="str">
        <f t="shared" si="1"/>
        <v xml:space="preserve">5. </v>
      </c>
    </row>
    <row r="65" spans="1:9" s="4" customFormat="1" hidden="1" x14ac:dyDescent="0.25">
      <c r="A65" s="239"/>
      <c r="B65" s="239"/>
      <c r="C65" s="230"/>
      <c r="D65" s="230"/>
      <c r="E65" s="230"/>
      <c r="F65" s="230"/>
      <c r="G65" s="85">
        <f t="shared" si="0"/>
        <v>0</v>
      </c>
      <c r="H65" s="3">
        <v>6</v>
      </c>
      <c r="I65" s="3" t="str">
        <f t="shared" si="1"/>
        <v xml:space="preserve">6. </v>
      </c>
    </row>
    <row r="66" spans="1:9" s="4" customFormat="1" hidden="1" x14ac:dyDescent="0.25">
      <c r="A66" s="239"/>
      <c r="B66" s="239"/>
      <c r="C66" s="230"/>
      <c r="D66" s="230"/>
      <c r="E66" s="230"/>
      <c r="F66" s="230"/>
      <c r="G66" s="85">
        <f t="shared" si="0"/>
        <v>0</v>
      </c>
      <c r="H66" s="3">
        <v>7</v>
      </c>
      <c r="I66" s="3" t="str">
        <f t="shared" si="1"/>
        <v xml:space="preserve">7. </v>
      </c>
    </row>
    <row r="67" spans="1:9" s="4" customFormat="1" hidden="1" x14ac:dyDescent="0.25">
      <c r="A67" s="239"/>
      <c r="B67" s="239"/>
      <c r="C67" s="230"/>
      <c r="D67" s="230"/>
      <c r="E67" s="230"/>
      <c r="F67" s="230"/>
      <c r="G67" s="85">
        <f t="shared" si="0"/>
        <v>0</v>
      </c>
      <c r="H67" s="3">
        <v>8</v>
      </c>
      <c r="I67" s="3" t="str">
        <f t="shared" si="1"/>
        <v xml:space="preserve">8. </v>
      </c>
    </row>
    <row r="68" spans="1:9" s="4" customFormat="1" hidden="1" x14ac:dyDescent="0.25">
      <c r="A68" s="239"/>
      <c r="B68" s="239"/>
      <c r="C68" s="230"/>
      <c r="D68" s="230"/>
      <c r="E68" s="230"/>
      <c r="F68" s="230"/>
      <c r="G68" s="85">
        <f t="shared" si="0"/>
        <v>0</v>
      </c>
      <c r="H68" s="3">
        <v>9</v>
      </c>
      <c r="I68" s="3" t="str">
        <f t="shared" si="1"/>
        <v xml:space="preserve">9. </v>
      </c>
    </row>
    <row r="69" spans="1:9" s="4" customFormat="1" ht="10.5" hidden="1" customHeight="1" x14ac:dyDescent="0.25">
      <c r="A69" s="239"/>
      <c r="B69" s="239"/>
      <c r="C69" s="230"/>
      <c r="D69" s="230"/>
      <c r="E69" s="230"/>
      <c r="F69" s="230"/>
      <c r="G69" s="85">
        <f t="shared" si="0"/>
        <v>0</v>
      </c>
      <c r="H69" s="3">
        <v>10</v>
      </c>
      <c r="I69" s="3" t="str">
        <f t="shared" si="1"/>
        <v xml:space="preserve">10. </v>
      </c>
    </row>
    <row r="70" spans="1:9" s="4" customFormat="1" hidden="1" x14ac:dyDescent="0.25">
      <c r="A70" s="239"/>
      <c r="B70" s="239"/>
      <c r="C70" s="230"/>
      <c r="D70" s="230"/>
      <c r="E70" s="230"/>
      <c r="F70" s="230"/>
      <c r="G70" s="85">
        <f t="shared" si="0"/>
        <v>0</v>
      </c>
      <c r="H70" s="3">
        <v>11</v>
      </c>
      <c r="I70" s="3" t="str">
        <f t="shared" si="1"/>
        <v xml:space="preserve">11. </v>
      </c>
    </row>
    <row r="71" spans="1:9" s="4" customFormat="1" hidden="1" x14ac:dyDescent="0.25">
      <c r="A71" s="239"/>
      <c r="B71" s="239"/>
      <c r="C71" s="230"/>
      <c r="D71" s="230"/>
      <c r="E71" s="230"/>
      <c r="F71" s="230"/>
      <c r="G71" s="85">
        <f t="shared" si="0"/>
        <v>0</v>
      </c>
      <c r="H71" s="3">
        <v>12</v>
      </c>
      <c r="I71" s="3" t="str">
        <f t="shared" si="1"/>
        <v xml:space="preserve">12. </v>
      </c>
    </row>
    <row r="72" spans="1:9" s="4" customFormat="1" hidden="1" x14ac:dyDescent="0.25">
      <c r="A72" s="239"/>
      <c r="B72" s="239"/>
      <c r="C72" s="230"/>
      <c r="D72" s="230"/>
      <c r="E72" s="230"/>
      <c r="F72" s="230"/>
      <c r="G72" s="85">
        <f t="shared" si="0"/>
        <v>0</v>
      </c>
      <c r="H72" s="3">
        <v>13</v>
      </c>
      <c r="I72" s="3" t="str">
        <f t="shared" si="1"/>
        <v xml:space="preserve">13. </v>
      </c>
    </row>
    <row r="73" spans="1:9" s="4" customFormat="1" hidden="1" x14ac:dyDescent="0.25">
      <c r="A73" s="239"/>
      <c r="B73" s="239"/>
      <c r="C73" s="230"/>
      <c r="D73" s="230"/>
      <c r="E73" s="230"/>
      <c r="F73" s="230"/>
      <c r="G73" s="85">
        <f t="shared" si="0"/>
        <v>0</v>
      </c>
      <c r="H73" s="3">
        <v>14</v>
      </c>
      <c r="I73" s="3" t="str">
        <f t="shared" si="1"/>
        <v xml:space="preserve">14. </v>
      </c>
    </row>
    <row r="74" spans="1:9" s="4" customFormat="1" hidden="1" x14ac:dyDescent="0.25">
      <c r="A74" s="239"/>
      <c r="B74" s="239"/>
      <c r="C74" s="230"/>
      <c r="D74" s="230"/>
      <c r="E74" s="230"/>
      <c r="F74" s="230"/>
      <c r="G74" s="85">
        <f t="shared" si="0"/>
        <v>0</v>
      </c>
      <c r="H74" s="3">
        <v>15</v>
      </c>
      <c r="I74" s="3" t="str">
        <f t="shared" si="1"/>
        <v xml:space="preserve">15. </v>
      </c>
    </row>
    <row r="75" spans="1:9" s="4" customFormat="1" hidden="1" x14ac:dyDescent="0.25">
      <c r="A75" s="239" t="e">
        <f>CONCATENATE("Unidad de Competencia N° 05 (UC5):
",Perfil_Egreso!#REF!)</f>
        <v>#REF!</v>
      </c>
      <c r="B75" s="239"/>
      <c r="C75" s="230"/>
      <c r="D75" s="230"/>
      <c r="E75" s="230"/>
      <c r="F75" s="230"/>
      <c r="G75" s="85">
        <f t="shared" si="0"/>
        <v>0</v>
      </c>
      <c r="H75" s="3">
        <v>1</v>
      </c>
      <c r="I75" s="3" t="str">
        <f t="shared" si="1"/>
        <v xml:space="preserve">1. </v>
      </c>
    </row>
    <row r="76" spans="1:9" s="4" customFormat="1" hidden="1" x14ac:dyDescent="0.25">
      <c r="A76" s="239"/>
      <c r="B76" s="239"/>
      <c r="C76" s="230"/>
      <c r="D76" s="230"/>
      <c r="E76" s="230"/>
      <c r="F76" s="230"/>
      <c r="G76" s="85">
        <f t="shared" si="0"/>
        <v>0</v>
      </c>
      <c r="H76" s="3">
        <v>2</v>
      </c>
      <c r="I76" s="3" t="str">
        <f t="shared" si="1"/>
        <v xml:space="preserve">2. </v>
      </c>
    </row>
    <row r="77" spans="1:9" s="4" customFormat="1" hidden="1" x14ac:dyDescent="0.25">
      <c r="A77" s="239"/>
      <c r="B77" s="239"/>
      <c r="C77" s="230"/>
      <c r="D77" s="230"/>
      <c r="E77" s="230"/>
      <c r="F77" s="230"/>
      <c r="G77" s="85">
        <f t="shared" si="0"/>
        <v>0</v>
      </c>
      <c r="H77" s="3">
        <v>3</v>
      </c>
      <c r="I77" s="3" t="str">
        <f t="shared" si="1"/>
        <v xml:space="preserve">3. </v>
      </c>
    </row>
    <row r="78" spans="1:9" s="4" customFormat="1" hidden="1" x14ac:dyDescent="0.25">
      <c r="A78" s="239"/>
      <c r="B78" s="239"/>
      <c r="C78" s="230"/>
      <c r="D78" s="230"/>
      <c r="E78" s="230"/>
      <c r="F78" s="230"/>
      <c r="G78" s="85">
        <f t="shared" si="0"/>
        <v>0</v>
      </c>
      <c r="H78" s="3">
        <v>4</v>
      </c>
      <c r="I78" s="3" t="str">
        <f t="shared" si="1"/>
        <v xml:space="preserve">4. </v>
      </c>
    </row>
    <row r="79" spans="1:9" s="4" customFormat="1" hidden="1" x14ac:dyDescent="0.25">
      <c r="A79" s="239"/>
      <c r="B79" s="239"/>
      <c r="C79" s="230"/>
      <c r="D79" s="230"/>
      <c r="E79" s="230"/>
      <c r="F79" s="230"/>
      <c r="G79" s="85">
        <f t="shared" si="0"/>
        <v>0</v>
      </c>
      <c r="H79" s="3">
        <v>5</v>
      </c>
      <c r="I79" s="3" t="str">
        <f t="shared" si="1"/>
        <v xml:space="preserve">5. </v>
      </c>
    </row>
    <row r="80" spans="1:9" s="4" customFormat="1" hidden="1" x14ac:dyDescent="0.25">
      <c r="A80" s="239"/>
      <c r="B80" s="239"/>
      <c r="C80" s="230"/>
      <c r="D80" s="230"/>
      <c r="E80" s="230"/>
      <c r="F80" s="230"/>
      <c r="G80" s="85">
        <f t="shared" ref="G80:G134" si="2">C80</f>
        <v>0</v>
      </c>
      <c r="H80" s="3">
        <v>6</v>
      </c>
      <c r="I80" s="3" t="str">
        <f t="shared" si="1"/>
        <v xml:space="preserve">6. </v>
      </c>
    </row>
    <row r="81" spans="1:9" s="4" customFormat="1" hidden="1" x14ac:dyDescent="0.25">
      <c r="A81" s="239"/>
      <c r="B81" s="239"/>
      <c r="C81" s="230"/>
      <c r="D81" s="230"/>
      <c r="E81" s="230"/>
      <c r="F81" s="230"/>
      <c r="G81" s="85">
        <f t="shared" si="2"/>
        <v>0</v>
      </c>
      <c r="H81" s="3">
        <v>7</v>
      </c>
      <c r="I81" s="3" t="str">
        <f t="shared" si="1"/>
        <v xml:space="preserve">7. </v>
      </c>
    </row>
    <row r="82" spans="1:9" s="4" customFormat="1" hidden="1" x14ac:dyDescent="0.25">
      <c r="A82" s="239"/>
      <c r="B82" s="239"/>
      <c r="C82" s="230"/>
      <c r="D82" s="230"/>
      <c r="E82" s="230"/>
      <c r="F82" s="230"/>
      <c r="G82" s="85">
        <f t="shared" si="2"/>
        <v>0</v>
      </c>
      <c r="H82" s="3">
        <v>8</v>
      </c>
      <c r="I82" s="3" t="str">
        <f t="shared" si="1"/>
        <v xml:space="preserve">8. </v>
      </c>
    </row>
    <row r="83" spans="1:9" s="4" customFormat="1" hidden="1" x14ac:dyDescent="0.25">
      <c r="A83" s="239"/>
      <c r="B83" s="239"/>
      <c r="C83" s="230"/>
      <c r="D83" s="230"/>
      <c r="E83" s="230"/>
      <c r="F83" s="230"/>
      <c r="G83" s="85">
        <f t="shared" si="2"/>
        <v>0</v>
      </c>
      <c r="H83" s="3">
        <v>9</v>
      </c>
      <c r="I83" s="3" t="str">
        <f t="shared" si="1"/>
        <v xml:space="preserve">9. </v>
      </c>
    </row>
    <row r="84" spans="1:9" s="4" customFormat="1" ht="3" hidden="1" customHeight="1" x14ac:dyDescent="0.25">
      <c r="A84" s="239"/>
      <c r="B84" s="239"/>
      <c r="C84" s="230"/>
      <c r="D84" s="230"/>
      <c r="E84" s="230"/>
      <c r="F84" s="230"/>
      <c r="G84" s="85">
        <f t="shared" si="2"/>
        <v>0</v>
      </c>
      <c r="H84" s="3">
        <v>10</v>
      </c>
      <c r="I84" s="3" t="str">
        <f t="shared" si="1"/>
        <v xml:space="preserve">10. </v>
      </c>
    </row>
    <row r="85" spans="1:9" s="4" customFormat="1" hidden="1" x14ac:dyDescent="0.25">
      <c r="A85" s="239"/>
      <c r="B85" s="239"/>
      <c r="C85" s="230"/>
      <c r="D85" s="230"/>
      <c r="E85" s="230"/>
      <c r="F85" s="230"/>
      <c r="G85" s="85">
        <f t="shared" si="2"/>
        <v>0</v>
      </c>
      <c r="H85" s="3">
        <v>11</v>
      </c>
      <c r="I85" s="3" t="str">
        <f t="shared" si="1"/>
        <v xml:space="preserve">11. </v>
      </c>
    </row>
    <row r="86" spans="1:9" s="4" customFormat="1" hidden="1" x14ac:dyDescent="0.25">
      <c r="A86" s="239"/>
      <c r="B86" s="239"/>
      <c r="C86" s="230"/>
      <c r="D86" s="230"/>
      <c r="E86" s="230"/>
      <c r="F86" s="230"/>
      <c r="G86" s="85">
        <f t="shared" si="2"/>
        <v>0</v>
      </c>
      <c r="H86" s="3">
        <v>12</v>
      </c>
      <c r="I86" s="3" t="str">
        <f t="shared" si="1"/>
        <v xml:space="preserve">12. </v>
      </c>
    </row>
    <row r="87" spans="1:9" s="4" customFormat="1" hidden="1" x14ac:dyDescent="0.25">
      <c r="A87" s="239"/>
      <c r="B87" s="239"/>
      <c r="C87" s="230"/>
      <c r="D87" s="230"/>
      <c r="E87" s="230"/>
      <c r="F87" s="230"/>
      <c r="G87" s="85">
        <f t="shared" si="2"/>
        <v>0</v>
      </c>
      <c r="H87" s="3">
        <v>13</v>
      </c>
      <c r="I87" s="3" t="str">
        <f t="shared" si="1"/>
        <v xml:space="preserve">13. </v>
      </c>
    </row>
    <row r="88" spans="1:9" s="4" customFormat="1" hidden="1" x14ac:dyDescent="0.25">
      <c r="A88" s="239"/>
      <c r="B88" s="239"/>
      <c r="C88" s="230"/>
      <c r="D88" s="230"/>
      <c r="E88" s="230"/>
      <c r="F88" s="230"/>
      <c r="G88" s="85">
        <f t="shared" si="2"/>
        <v>0</v>
      </c>
      <c r="H88" s="3">
        <v>14</v>
      </c>
      <c r="I88" s="3" t="str">
        <f t="shared" si="1"/>
        <v xml:space="preserve">14. </v>
      </c>
    </row>
    <row r="89" spans="1:9" s="4" customFormat="1" hidden="1" x14ac:dyDescent="0.25">
      <c r="A89" s="239"/>
      <c r="B89" s="239"/>
      <c r="C89" s="230"/>
      <c r="D89" s="230"/>
      <c r="E89" s="230"/>
      <c r="F89" s="230"/>
      <c r="G89" s="85">
        <f t="shared" si="2"/>
        <v>0</v>
      </c>
      <c r="H89" s="3">
        <v>15</v>
      </c>
      <c r="I89" s="3" t="str">
        <f t="shared" si="1"/>
        <v xml:space="preserve">15. </v>
      </c>
    </row>
    <row r="90" spans="1:9" s="4" customFormat="1" hidden="1" x14ac:dyDescent="0.25">
      <c r="A90" s="239" t="e">
        <f>CONCATENATE("Unidad de Competencia N° 06 (UC6):
",Perfil_Egreso!#REF!)</f>
        <v>#REF!</v>
      </c>
      <c r="B90" s="239"/>
      <c r="C90" s="230"/>
      <c r="D90" s="230"/>
      <c r="E90" s="230"/>
      <c r="F90" s="230"/>
      <c r="G90" s="85">
        <f t="shared" si="2"/>
        <v>0</v>
      </c>
      <c r="H90" s="3">
        <v>1</v>
      </c>
      <c r="I90" s="3" t="str">
        <f t="shared" si="1"/>
        <v xml:space="preserve">1. </v>
      </c>
    </row>
    <row r="91" spans="1:9" s="4" customFormat="1" hidden="1" x14ac:dyDescent="0.25">
      <c r="A91" s="239"/>
      <c r="B91" s="239"/>
      <c r="C91" s="230"/>
      <c r="D91" s="230"/>
      <c r="E91" s="230"/>
      <c r="F91" s="230"/>
      <c r="G91" s="85">
        <f t="shared" si="2"/>
        <v>0</v>
      </c>
      <c r="H91" s="3">
        <v>2</v>
      </c>
      <c r="I91" s="3" t="str">
        <f t="shared" si="1"/>
        <v xml:space="preserve">2. </v>
      </c>
    </row>
    <row r="92" spans="1:9" s="4" customFormat="1" hidden="1" x14ac:dyDescent="0.25">
      <c r="A92" s="239"/>
      <c r="B92" s="239"/>
      <c r="C92" s="230"/>
      <c r="D92" s="230"/>
      <c r="E92" s="230"/>
      <c r="F92" s="230"/>
      <c r="G92" s="85">
        <f t="shared" si="2"/>
        <v>0</v>
      </c>
      <c r="H92" s="3">
        <v>3</v>
      </c>
      <c r="I92" s="3" t="str">
        <f t="shared" si="1"/>
        <v xml:space="preserve">3. </v>
      </c>
    </row>
    <row r="93" spans="1:9" s="4" customFormat="1" hidden="1" x14ac:dyDescent="0.25">
      <c r="A93" s="239"/>
      <c r="B93" s="239"/>
      <c r="C93" s="230"/>
      <c r="D93" s="230"/>
      <c r="E93" s="230"/>
      <c r="F93" s="230"/>
      <c r="G93" s="85">
        <f t="shared" si="2"/>
        <v>0</v>
      </c>
      <c r="H93" s="3">
        <v>4</v>
      </c>
      <c r="I93" s="3" t="str">
        <f t="shared" si="1"/>
        <v xml:space="preserve">4. </v>
      </c>
    </row>
    <row r="94" spans="1:9" s="4" customFormat="1" hidden="1" x14ac:dyDescent="0.25">
      <c r="A94" s="239"/>
      <c r="B94" s="239"/>
      <c r="C94" s="230"/>
      <c r="D94" s="230"/>
      <c r="E94" s="230"/>
      <c r="F94" s="230"/>
      <c r="G94" s="85">
        <f t="shared" si="2"/>
        <v>0</v>
      </c>
      <c r="H94" s="3">
        <v>5</v>
      </c>
      <c r="I94" s="3" t="str">
        <f t="shared" si="1"/>
        <v xml:space="preserve">5. </v>
      </c>
    </row>
    <row r="95" spans="1:9" s="4" customFormat="1" hidden="1" x14ac:dyDescent="0.25">
      <c r="A95" s="239"/>
      <c r="B95" s="239"/>
      <c r="C95" s="230"/>
      <c r="D95" s="230"/>
      <c r="E95" s="230"/>
      <c r="F95" s="230"/>
      <c r="G95" s="85">
        <f t="shared" si="2"/>
        <v>0</v>
      </c>
      <c r="H95" s="3">
        <v>6</v>
      </c>
      <c r="I95" s="3" t="str">
        <f t="shared" si="1"/>
        <v xml:space="preserve">6. </v>
      </c>
    </row>
    <row r="96" spans="1:9" s="4" customFormat="1" hidden="1" x14ac:dyDescent="0.25">
      <c r="A96" s="239"/>
      <c r="B96" s="239"/>
      <c r="C96" s="230"/>
      <c r="D96" s="230"/>
      <c r="E96" s="230"/>
      <c r="F96" s="230"/>
      <c r="G96" s="85">
        <f t="shared" si="2"/>
        <v>0</v>
      </c>
      <c r="H96" s="3">
        <v>7</v>
      </c>
      <c r="I96" s="3" t="str">
        <f t="shared" si="1"/>
        <v xml:space="preserve">7. </v>
      </c>
    </row>
    <row r="97" spans="1:9" s="4" customFormat="1" hidden="1" x14ac:dyDescent="0.25">
      <c r="A97" s="239"/>
      <c r="B97" s="239"/>
      <c r="C97" s="230"/>
      <c r="D97" s="230"/>
      <c r="E97" s="230"/>
      <c r="F97" s="230"/>
      <c r="G97" s="85">
        <f t="shared" si="2"/>
        <v>0</v>
      </c>
      <c r="H97" s="3">
        <v>8</v>
      </c>
      <c r="I97" s="3" t="str">
        <f t="shared" si="1"/>
        <v xml:space="preserve">8. </v>
      </c>
    </row>
    <row r="98" spans="1:9" s="4" customFormat="1" hidden="1" x14ac:dyDescent="0.25">
      <c r="A98" s="239"/>
      <c r="B98" s="239"/>
      <c r="C98" s="230"/>
      <c r="D98" s="230"/>
      <c r="E98" s="230"/>
      <c r="F98" s="230"/>
      <c r="G98" s="85">
        <f t="shared" si="2"/>
        <v>0</v>
      </c>
      <c r="H98" s="3">
        <v>9</v>
      </c>
      <c r="I98" s="3" t="str">
        <f t="shared" si="1"/>
        <v xml:space="preserve">9. </v>
      </c>
    </row>
    <row r="99" spans="1:9" s="4" customFormat="1" hidden="1" x14ac:dyDescent="0.25">
      <c r="A99" s="239"/>
      <c r="B99" s="239"/>
      <c r="C99" s="230"/>
      <c r="D99" s="230"/>
      <c r="E99" s="230"/>
      <c r="F99" s="230"/>
      <c r="G99" s="85">
        <f t="shared" si="2"/>
        <v>0</v>
      </c>
      <c r="H99" s="3">
        <v>10</v>
      </c>
      <c r="I99" s="3" t="str">
        <f t="shared" si="1"/>
        <v xml:space="preserve">10. </v>
      </c>
    </row>
    <row r="100" spans="1:9" s="4" customFormat="1" hidden="1" x14ac:dyDescent="0.25">
      <c r="A100" s="239"/>
      <c r="B100" s="239"/>
      <c r="C100" s="230"/>
      <c r="D100" s="230"/>
      <c r="E100" s="230"/>
      <c r="F100" s="230"/>
      <c r="G100" s="85">
        <f t="shared" si="2"/>
        <v>0</v>
      </c>
      <c r="H100" s="3">
        <v>11</v>
      </c>
      <c r="I100" s="3" t="str">
        <f t="shared" si="1"/>
        <v xml:space="preserve">11. </v>
      </c>
    </row>
    <row r="101" spans="1:9" s="4" customFormat="1" hidden="1" x14ac:dyDescent="0.25">
      <c r="A101" s="239"/>
      <c r="B101" s="239"/>
      <c r="C101" s="230"/>
      <c r="D101" s="230"/>
      <c r="E101" s="230"/>
      <c r="F101" s="230"/>
      <c r="G101" s="85">
        <f t="shared" si="2"/>
        <v>0</v>
      </c>
      <c r="H101" s="3">
        <v>12</v>
      </c>
      <c r="I101" s="3" t="str">
        <f t="shared" si="1"/>
        <v xml:space="preserve">12. </v>
      </c>
    </row>
    <row r="102" spans="1:9" s="4" customFormat="1" ht="11.25" hidden="1" customHeight="1" x14ac:dyDescent="0.25">
      <c r="A102" s="239"/>
      <c r="B102" s="239"/>
      <c r="C102" s="230"/>
      <c r="D102" s="230"/>
      <c r="E102" s="230"/>
      <c r="F102" s="230"/>
      <c r="G102" s="85">
        <f t="shared" si="2"/>
        <v>0</v>
      </c>
      <c r="H102" s="3">
        <v>13</v>
      </c>
      <c r="I102" s="3" t="str">
        <f t="shared" si="1"/>
        <v xml:space="preserve">13. </v>
      </c>
    </row>
    <row r="103" spans="1:9" s="4" customFormat="1" hidden="1" x14ac:dyDescent="0.25">
      <c r="A103" s="239"/>
      <c r="B103" s="239"/>
      <c r="C103" s="230"/>
      <c r="D103" s="230"/>
      <c r="E103" s="230"/>
      <c r="F103" s="230"/>
      <c r="G103" s="85">
        <f t="shared" si="2"/>
        <v>0</v>
      </c>
      <c r="H103" s="3">
        <v>14</v>
      </c>
      <c r="I103" s="3" t="str">
        <f t="shared" si="1"/>
        <v xml:space="preserve">14. </v>
      </c>
    </row>
    <row r="104" spans="1:9" s="4" customFormat="1" hidden="1" x14ac:dyDescent="0.25">
      <c r="A104" s="239"/>
      <c r="B104" s="239"/>
      <c r="C104" s="230"/>
      <c r="D104" s="230"/>
      <c r="E104" s="230"/>
      <c r="F104" s="230"/>
      <c r="G104" s="85">
        <f t="shared" si="2"/>
        <v>0</v>
      </c>
      <c r="H104" s="3">
        <v>15</v>
      </c>
      <c r="I104" s="3" t="str">
        <f t="shared" si="1"/>
        <v xml:space="preserve">15. </v>
      </c>
    </row>
    <row r="105" spans="1:9" s="4" customFormat="1" hidden="1" x14ac:dyDescent="0.25">
      <c r="A105" s="239" t="e">
        <f>CONCATENATE("Unidad de Competencia N° 07 (UC7):
",Perfil_Egreso!#REF!)</f>
        <v>#REF!</v>
      </c>
      <c r="B105" s="239"/>
      <c r="C105" s="230"/>
      <c r="D105" s="230"/>
      <c r="E105" s="230"/>
      <c r="F105" s="230"/>
      <c r="G105" s="85">
        <f t="shared" si="2"/>
        <v>0</v>
      </c>
      <c r="H105" s="3">
        <v>1</v>
      </c>
      <c r="I105" s="3" t="str">
        <f t="shared" si="1"/>
        <v xml:space="preserve">1. </v>
      </c>
    </row>
    <row r="106" spans="1:9" s="4" customFormat="1" hidden="1" x14ac:dyDescent="0.25">
      <c r="A106" s="239"/>
      <c r="B106" s="239"/>
      <c r="C106" s="230"/>
      <c r="D106" s="230"/>
      <c r="E106" s="230"/>
      <c r="F106" s="230"/>
      <c r="G106" s="85">
        <f t="shared" si="2"/>
        <v>0</v>
      </c>
      <c r="H106" s="3">
        <v>2</v>
      </c>
      <c r="I106" s="3" t="str">
        <f t="shared" si="1"/>
        <v xml:space="preserve">2. </v>
      </c>
    </row>
    <row r="107" spans="1:9" s="4" customFormat="1" hidden="1" x14ac:dyDescent="0.25">
      <c r="A107" s="239"/>
      <c r="B107" s="239"/>
      <c r="C107" s="230"/>
      <c r="D107" s="230"/>
      <c r="E107" s="230"/>
      <c r="F107" s="230"/>
      <c r="G107" s="85">
        <f t="shared" si="2"/>
        <v>0</v>
      </c>
      <c r="H107" s="3">
        <v>3</v>
      </c>
      <c r="I107" s="3" t="str">
        <f t="shared" si="1"/>
        <v xml:space="preserve">3. </v>
      </c>
    </row>
    <row r="108" spans="1:9" s="4" customFormat="1" hidden="1" x14ac:dyDescent="0.25">
      <c r="A108" s="239"/>
      <c r="B108" s="239"/>
      <c r="C108" s="230"/>
      <c r="D108" s="230"/>
      <c r="E108" s="230"/>
      <c r="F108" s="230"/>
      <c r="G108" s="85">
        <f t="shared" si="2"/>
        <v>0</v>
      </c>
      <c r="H108" s="3">
        <v>4</v>
      </c>
      <c r="I108" s="3" t="str">
        <f t="shared" si="1"/>
        <v xml:space="preserve">4. </v>
      </c>
    </row>
    <row r="109" spans="1:9" s="4" customFormat="1" hidden="1" x14ac:dyDescent="0.25">
      <c r="A109" s="239"/>
      <c r="B109" s="239"/>
      <c r="C109" s="230"/>
      <c r="D109" s="230"/>
      <c r="E109" s="230"/>
      <c r="F109" s="230"/>
      <c r="G109" s="85">
        <f t="shared" si="2"/>
        <v>0</v>
      </c>
      <c r="H109" s="3">
        <v>5</v>
      </c>
      <c r="I109" s="3" t="str">
        <f t="shared" si="1"/>
        <v xml:space="preserve">5. </v>
      </c>
    </row>
    <row r="110" spans="1:9" s="4" customFormat="1" hidden="1" x14ac:dyDescent="0.25">
      <c r="A110" s="239"/>
      <c r="B110" s="239"/>
      <c r="C110" s="230"/>
      <c r="D110" s="230"/>
      <c r="E110" s="230"/>
      <c r="F110" s="230"/>
      <c r="G110" s="85">
        <f t="shared" si="2"/>
        <v>0</v>
      </c>
      <c r="H110" s="3">
        <v>6</v>
      </c>
      <c r="I110" s="3" t="str">
        <f t="shared" ref="I110:I186" si="3">CONCATENATE(H110,". ",C110)</f>
        <v xml:space="preserve">6. </v>
      </c>
    </row>
    <row r="111" spans="1:9" s="4" customFormat="1" hidden="1" x14ac:dyDescent="0.25">
      <c r="A111" s="239"/>
      <c r="B111" s="239"/>
      <c r="C111" s="230"/>
      <c r="D111" s="230"/>
      <c r="E111" s="230"/>
      <c r="F111" s="230"/>
      <c r="G111" s="85">
        <f t="shared" si="2"/>
        <v>0</v>
      </c>
      <c r="H111" s="3">
        <v>7</v>
      </c>
      <c r="I111" s="3" t="str">
        <f t="shared" si="3"/>
        <v xml:space="preserve">7. </v>
      </c>
    </row>
    <row r="112" spans="1:9" s="4" customFormat="1" hidden="1" x14ac:dyDescent="0.25">
      <c r="A112" s="239"/>
      <c r="B112" s="239"/>
      <c r="C112" s="230"/>
      <c r="D112" s="230"/>
      <c r="E112" s="230"/>
      <c r="F112" s="230"/>
      <c r="G112" s="85">
        <f t="shared" si="2"/>
        <v>0</v>
      </c>
      <c r="H112" s="3">
        <v>8</v>
      </c>
      <c r="I112" s="3" t="str">
        <f t="shared" si="3"/>
        <v xml:space="preserve">8. </v>
      </c>
    </row>
    <row r="113" spans="1:9" s="4" customFormat="1" hidden="1" x14ac:dyDescent="0.25">
      <c r="A113" s="239"/>
      <c r="B113" s="239"/>
      <c r="C113" s="230"/>
      <c r="D113" s="230"/>
      <c r="E113" s="230"/>
      <c r="F113" s="230"/>
      <c r="G113" s="85">
        <f t="shared" si="2"/>
        <v>0</v>
      </c>
      <c r="H113" s="3">
        <v>9</v>
      </c>
      <c r="I113" s="3" t="str">
        <f t="shared" si="3"/>
        <v xml:space="preserve">9. </v>
      </c>
    </row>
    <row r="114" spans="1:9" s="4" customFormat="1" hidden="1" x14ac:dyDescent="0.25">
      <c r="A114" s="239"/>
      <c r="B114" s="239"/>
      <c r="C114" s="230"/>
      <c r="D114" s="230"/>
      <c r="E114" s="230"/>
      <c r="F114" s="230"/>
      <c r="G114" s="85">
        <f t="shared" si="2"/>
        <v>0</v>
      </c>
      <c r="H114" s="3">
        <v>10</v>
      </c>
      <c r="I114" s="3" t="str">
        <f t="shared" si="3"/>
        <v xml:space="preserve">10. </v>
      </c>
    </row>
    <row r="115" spans="1:9" s="4" customFormat="1" hidden="1" x14ac:dyDescent="0.25">
      <c r="A115" s="239"/>
      <c r="B115" s="239"/>
      <c r="C115" s="230"/>
      <c r="D115" s="230"/>
      <c r="E115" s="230"/>
      <c r="F115" s="230"/>
      <c r="G115" s="85">
        <f t="shared" si="2"/>
        <v>0</v>
      </c>
      <c r="H115" s="3">
        <v>11</v>
      </c>
      <c r="I115" s="3" t="str">
        <f t="shared" si="3"/>
        <v xml:space="preserve">11. </v>
      </c>
    </row>
    <row r="116" spans="1:9" s="4" customFormat="1" hidden="1" x14ac:dyDescent="0.25">
      <c r="A116" s="239"/>
      <c r="B116" s="239"/>
      <c r="C116" s="230"/>
      <c r="D116" s="230"/>
      <c r="E116" s="230"/>
      <c r="F116" s="230"/>
      <c r="G116" s="85">
        <f t="shared" si="2"/>
        <v>0</v>
      </c>
      <c r="H116" s="3">
        <v>12</v>
      </c>
      <c r="I116" s="3" t="str">
        <f t="shared" si="3"/>
        <v xml:space="preserve">12. </v>
      </c>
    </row>
    <row r="117" spans="1:9" s="4" customFormat="1" hidden="1" x14ac:dyDescent="0.25">
      <c r="A117" s="239"/>
      <c r="B117" s="239"/>
      <c r="C117" s="230"/>
      <c r="D117" s="230"/>
      <c r="E117" s="230"/>
      <c r="F117" s="230"/>
      <c r="G117" s="85">
        <f t="shared" si="2"/>
        <v>0</v>
      </c>
      <c r="H117" s="3">
        <v>13</v>
      </c>
      <c r="I117" s="3" t="str">
        <f t="shared" si="3"/>
        <v xml:space="preserve">13. </v>
      </c>
    </row>
    <row r="118" spans="1:9" s="4" customFormat="1" ht="12" hidden="1" customHeight="1" x14ac:dyDescent="0.25">
      <c r="A118" s="239"/>
      <c r="B118" s="239"/>
      <c r="C118" s="230"/>
      <c r="D118" s="230"/>
      <c r="E118" s="230"/>
      <c r="F118" s="230"/>
      <c r="G118" s="85">
        <f t="shared" si="2"/>
        <v>0</v>
      </c>
      <c r="H118" s="3">
        <v>14</v>
      </c>
      <c r="I118" s="3" t="str">
        <f t="shared" si="3"/>
        <v xml:space="preserve">14. </v>
      </c>
    </row>
    <row r="119" spans="1:9" s="4" customFormat="1" hidden="1" x14ac:dyDescent="0.25">
      <c r="A119" s="239"/>
      <c r="B119" s="239"/>
      <c r="C119" s="230"/>
      <c r="D119" s="230"/>
      <c r="E119" s="230"/>
      <c r="F119" s="230"/>
      <c r="G119" s="85">
        <f t="shared" si="2"/>
        <v>0</v>
      </c>
      <c r="H119" s="3">
        <v>15</v>
      </c>
      <c r="I119" s="3" t="str">
        <f t="shared" si="3"/>
        <v xml:space="preserve">15. </v>
      </c>
    </row>
    <row r="120" spans="1:9" s="4" customFormat="1" hidden="1" x14ac:dyDescent="0.25">
      <c r="A120" s="239" t="e">
        <f>CONCATENATE("Unidad de Competencia N° 08 (UC8):
",Perfil_Egreso!#REF!)</f>
        <v>#REF!</v>
      </c>
      <c r="B120" s="239"/>
      <c r="C120" s="230"/>
      <c r="D120" s="230"/>
      <c r="E120" s="230"/>
      <c r="F120" s="230"/>
      <c r="G120" s="85">
        <f t="shared" si="2"/>
        <v>0</v>
      </c>
      <c r="H120" s="3">
        <v>1</v>
      </c>
      <c r="I120" s="3" t="str">
        <f t="shared" si="3"/>
        <v xml:space="preserve">1. </v>
      </c>
    </row>
    <row r="121" spans="1:9" s="4" customFormat="1" hidden="1" x14ac:dyDescent="0.25">
      <c r="A121" s="239"/>
      <c r="B121" s="239"/>
      <c r="C121" s="230"/>
      <c r="D121" s="230"/>
      <c r="E121" s="230"/>
      <c r="F121" s="230"/>
      <c r="G121" s="85">
        <f t="shared" si="2"/>
        <v>0</v>
      </c>
      <c r="H121" s="3">
        <v>2</v>
      </c>
      <c r="I121" s="3" t="str">
        <f t="shared" si="3"/>
        <v xml:space="preserve">2. </v>
      </c>
    </row>
    <row r="122" spans="1:9" s="4" customFormat="1" hidden="1" x14ac:dyDescent="0.25">
      <c r="A122" s="239"/>
      <c r="B122" s="239"/>
      <c r="C122" s="230"/>
      <c r="D122" s="230"/>
      <c r="E122" s="230"/>
      <c r="F122" s="230"/>
      <c r="G122" s="85">
        <f t="shared" si="2"/>
        <v>0</v>
      </c>
      <c r="H122" s="3">
        <v>3</v>
      </c>
      <c r="I122" s="3" t="str">
        <f t="shared" si="3"/>
        <v xml:space="preserve">3. </v>
      </c>
    </row>
    <row r="123" spans="1:9" s="4" customFormat="1" hidden="1" x14ac:dyDescent="0.25">
      <c r="A123" s="239"/>
      <c r="B123" s="239"/>
      <c r="C123" s="230"/>
      <c r="D123" s="230"/>
      <c r="E123" s="230"/>
      <c r="F123" s="230"/>
      <c r="G123" s="85">
        <f t="shared" si="2"/>
        <v>0</v>
      </c>
      <c r="H123" s="3">
        <v>4</v>
      </c>
      <c r="I123" s="3" t="str">
        <f t="shared" si="3"/>
        <v xml:space="preserve">4. </v>
      </c>
    </row>
    <row r="124" spans="1:9" s="4" customFormat="1" hidden="1" x14ac:dyDescent="0.25">
      <c r="A124" s="239"/>
      <c r="B124" s="239"/>
      <c r="C124" s="230"/>
      <c r="D124" s="230"/>
      <c r="E124" s="230"/>
      <c r="F124" s="230"/>
      <c r="G124" s="85">
        <f t="shared" si="2"/>
        <v>0</v>
      </c>
      <c r="H124" s="3">
        <v>5</v>
      </c>
      <c r="I124" s="3" t="str">
        <f t="shared" si="3"/>
        <v xml:space="preserve">5. </v>
      </c>
    </row>
    <row r="125" spans="1:9" s="4" customFormat="1" hidden="1" x14ac:dyDescent="0.25">
      <c r="A125" s="239"/>
      <c r="B125" s="239"/>
      <c r="C125" s="230"/>
      <c r="D125" s="230"/>
      <c r="E125" s="230"/>
      <c r="F125" s="230"/>
      <c r="G125" s="85">
        <f t="shared" si="2"/>
        <v>0</v>
      </c>
      <c r="H125" s="3">
        <v>6</v>
      </c>
      <c r="I125" s="3" t="str">
        <f t="shared" si="3"/>
        <v xml:space="preserve">6. </v>
      </c>
    </row>
    <row r="126" spans="1:9" s="4" customFormat="1" hidden="1" x14ac:dyDescent="0.25">
      <c r="A126" s="239"/>
      <c r="B126" s="239"/>
      <c r="C126" s="230"/>
      <c r="D126" s="230"/>
      <c r="E126" s="230"/>
      <c r="F126" s="230"/>
      <c r="G126" s="85">
        <f t="shared" si="2"/>
        <v>0</v>
      </c>
      <c r="H126" s="3">
        <v>7</v>
      </c>
      <c r="I126" s="3" t="str">
        <f t="shared" si="3"/>
        <v xml:space="preserve">7. </v>
      </c>
    </row>
    <row r="127" spans="1:9" s="4" customFormat="1" hidden="1" x14ac:dyDescent="0.25">
      <c r="A127" s="239"/>
      <c r="B127" s="239"/>
      <c r="C127" s="230"/>
      <c r="D127" s="230"/>
      <c r="E127" s="230"/>
      <c r="F127" s="230"/>
      <c r="G127" s="85">
        <f t="shared" si="2"/>
        <v>0</v>
      </c>
      <c r="H127" s="3">
        <v>8</v>
      </c>
      <c r="I127" s="3" t="str">
        <f t="shared" si="3"/>
        <v xml:space="preserve">8. </v>
      </c>
    </row>
    <row r="128" spans="1:9" s="4" customFormat="1" hidden="1" x14ac:dyDescent="0.25">
      <c r="A128" s="239"/>
      <c r="B128" s="239"/>
      <c r="C128" s="230"/>
      <c r="D128" s="230"/>
      <c r="E128" s="230"/>
      <c r="F128" s="230"/>
      <c r="G128" s="85">
        <f t="shared" si="2"/>
        <v>0</v>
      </c>
      <c r="H128" s="3">
        <v>9</v>
      </c>
      <c r="I128" s="3" t="str">
        <f t="shared" si="3"/>
        <v xml:space="preserve">9. </v>
      </c>
    </row>
    <row r="129" spans="1:9" s="4" customFormat="1" hidden="1" x14ac:dyDescent="0.25">
      <c r="A129" s="239"/>
      <c r="B129" s="239"/>
      <c r="C129" s="230"/>
      <c r="D129" s="230"/>
      <c r="E129" s="230"/>
      <c r="F129" s="230"/>
      <c r="G129" s="85">
        <f t="shared" si="2"/>
        <v>0</v>
      </c>
      <c r="H129" s="3">
        <v>10</v>
      </c>
      <c r="I129" s="3" t="str">
        <f t="shared" si="3"/>
        <v xml:space="preserve">10. </v>
      </c>
    </row>
    <row r="130" spans="1:9" s="4" customFormat="1" hidden="1" x14ac:dyDescent="0.25">
      <c r="A130" s="239"/>
      <c r="B130" s="239"/>
      <c r="C130" s="230"/>
      <c r="D130" s="230"/>
      <c r="E130" s="230"/>
      <c r="F130" s="230"/>
      <c r="G130" s="85">
        <f t="shared" si="2"/>
        <v>0</v>
      </c>
      <c r="H130" s="3">
        <v>11</v>
      </c>
      <c r="I130" s="3" t="str">
        <f t="shared" si="3"/>
        <v xml:space="preserve">11. </v>
      </c>
    </row>
    <row r="131" spans="1:9" s="4" customFormat="1" hidden="1" x14ac:dyDescent="0.25">
      <c r="A131" s="239"/>
      <c r="B131" s="239"/>
      <c r="C131" s="230"/>
      <c r="D131" s="230"/>
      <c r="E131" s="230"/>
      <c r="F131" s="230"/>
      <c r="G131" s="85">
        <f t="shared" si="2"/>
        <v>0</v>
      </c>
      <c r="H131" s="3">
        <v>12</v>
      </c>
      <c r="I131" s="3" t="str">
        <f t="shared" si="3"/>
        <v xml:space="preserve">12. </v>
      </c>
    </row>
    <row r="132" spans="1:9" s="4" customFormat="1" hidden="1" x14ac:dyDescent="0.25">
      <c r="A132" s="239"/>
      <c r="B132" s="239"/>
      <c r="C132" s="230"/>
      <c r="D132" s="230"/>
      <c r="E132" s="230"/>
      <c r="F132" s="230"/>
      <c r="G132" s="85">
        <f t="shared" si="2"/>
        <v>0</v>
      </c>
      <c r="H132" s="3">
        <v>13</v>
      </c>
      <c r="I132" s="3" t="str">
        <f t="shared" si="3"/>
        <v xml:space="preserve">13. </v>
      </c>
    </row>
    <row r="133" spans="1:9" s="4" customFormat="1" hidden="1" x14ac:dyDescent="0.25">
      <c r="A133" s="239"/>
      <c r="B133" s="239"/>
      <c r="C133" s="230"/>
      <c r="D133" s="230"/>
      <c r="E133" s="230"/>
      <c r="F133" s="230"/>
      <c r="G133" s="85">
        <f t="shared" si="2"/>
        <v>0</v>
      </c>
      <c r="H133" s="3">
        <v>14</v>
      </c>
      <c r="I133" s="3" t="str">
        <f t="shared" si="3"/>
        <v xml:space="preserve">14. </v>
      </c>
    </row>
    <row r="134" spans="1:9" s="4" customFormat="1" hidden="1" x14ac:dyDescent="0.25">
      <c r="A134" s="239"/>
      <c r="B134" s="239"/>
      <c r="C134" s="230"/>
      <c r="D134" s="230"/>
      <c r="E134" s="230"/>
      <c r="F134" s="230"/>
      <c r="G134" s="85">
        <f t="shared" si="2"/>
        <v>0</v>
      </c>
      <c r="H134" s="3">
        <v>15</v>
      </c>
      <c r="I134" s="3" t="str">
        <f t="shared" si="3"/>
        <v xml:space="preserve">15. </v>
      </c>
    </row>
    <row r="135" spans="1:9" x14ac:dyDescent="0.25">
      <c r="A135" s="240" t="s">
        <v>5</v>
      </c>
      <c r="B135" s="240"/>
      <c r="C135" s="240"/>
      <c r="D135" s="240"/>
      <c r="E135" s="240"/>
      <c r="F135" s="240"/>
      <c r="G135" s="85" t="str">
        <f>A135</f>
        <v>COMPETENCIAS PARA LA EMPLEABILIDAD</v>
      </c>
    </row>
    <row r="136" spans="1:9" x14ac:dyDescent="0.25">
      <c r="A136" s="238" t="s">
        <v>37</v>
      </c>
      <c r="B136" s="238"/>
      <c r="C136" s="248" t="s">
        <v>10</v>
      </c>
      <c r="D136" s="248"/>
      <c r="E136" s="248"/>
      <c r="F136" s="248"/>
      <c r="G136" s="85" t="str">
        <f>C136</f>
        <v>INDICADORES DE LOGRO DE LA COMPETENCIA</v>
      </c>
    </row>
    <row r="137" spans="1:9" ht="24" customHeight="1" x14ac:dyDescent="0.25">
      <c r="A137" s="239" t="str">
        <f>CONCATENATE("Competencia para la empleabilidad N° 01 (CE1):
",Perfil_Egreso!A24)</f>
        <v>Competencia para la empleabilidad N° 01 (CE1):
Comunicación efectiva.-  Expresar de manera clara conceptos, ideas, sentimientos, hechos y opiniones en forma oral y escrita para comunicarse e interactuar con otras personas en contextos sociales y laborales diversos.</v>
      </c>
      <c r="B137" s="239"/>
      <c r="C137" s="241" t="s">
        <v>230</v>
      </c>
      <c r="D137" s="242"/>
      <c r="E137" s="242"/>
      <c r="F137" s="243"/>
      <c r="G137" s="85" t="str">
        <f t="shared" ref="G137:G186" si="4">C137</f>
        <v>1. Utiliza estrategias de escucha activa y asertiva en contextos sociales y laborales, sin estereotipos de género u otros.</v>
      </c>
      <c r="H137" s="3">
        <v>1</v>
      </c>
      <c r="I137" s="3" t="str">
        <f t="shared" si="3"/>
        <v>1. 1. Utiliza estrategias de escucha activa y asertiva en contextos sociales y laborales, sin estereotipos de género u otros.</v>
      </c>
    </row>
    <row r="138" spans="1:9" ht="30.75" customHeight="1" x14ac:dyDescent="0.25">
      <c r="A138" s="239"/>
      <c r="B138" s="239"/>
      <c r="C138" s="231" t="s">
        <v>231</v>
      </c>
      <c r="D138" s="232"/>
      <c r="E138" s="232"/>
      <c r="F138" s="233"/>
      <c r="G138" s="85" t="str">
        <f t="shared" si="4"/>
        <v>2. Organiza información de manera oral y escrita en contextos sociales y laborales, de manera objetiva y empática.</v>
      </c>
      <c r="H138" s="3">
        <v>2</v>
      </c>
      <c r="I138" s="3" t="str">
        <f t="shared" si="3"/>
        <v>2. 2. Organiza información de manera oral y escrita en contextos sociales y laborales, de manera objetiva y empática.</v>
      </c>
    </row>
    <row r="139" spans="1:9" ht="40.5" customHeight="1" x14ac:dyDescent="0.25">
      <c r="A139" s="239"/>
      <c r="B139" s="239"/>
      <c r="C139" s="231" t="s">
        <v>232</v>
      </c>
      <c r="D139" s="232"/>
      <c r="E139" s="232"/>
      <c r="F139" s="233"/>
      <c r="G139" s="85" t="str">
        <f t="shared" si="4"/>
        <v>3. Expresa de manera clara conceptos, ideas, sentimientos y hechos en forma oral y escrita y a través de distintos medios, incluyendo los medios virtuales, utilizando el lenguaje de acuerdo a los contextos sociales y laborales, sin estereotipos de género u otro.</v>
      </c>
      <c r="H139" s="3">
        <v>3</v>
      </c>
      <c r="I139" s="3" t="str">
        <f t="shared" si="3"/>
        <v>3. 3. Expresa de manera clara conceptos, ideas, sentimientos y hechos en forma oral y escrita y a través de distintos medios, incluyendo los medios virtuales, utilizando el lenguaje de acuerdo a los contextos sociales y laborales, sin estereotipos de género u otro.</v>
      </c>
    </row>
    <row r="140" spans="1:9" ht="28.5" customHeight="1" x14ac:dyDescent="0.25">
      <c r="A140" s="239"/>
      <c r="B140" s="239"/>
      <c r="C140" s="231" t="s">
        <v>233</v>
      </c>
      <c r="D140" s="232"/>
      <c r="E140" s="232"/>
      <c r="F140" s="233"/>
      <c r="G140" s="85" t="str">
        <f t="shared" si="4"/>
        <v>4. Interpreta conceptos, ideas, sentimientos y hechos provenientes de distintos medios, considerando el contexto social y laboral.</v>
      </c>
      <c r="H140" s="3">
        <v>4</v>
      </c>
      <c r="I140" s="3" t="str">
        <f t="shared" si="3"/>
        <v>4. 4. Interpreta conceptos, ideas, sentimientos y hechos provenientes de distintos medios, considerando el contexto social y laboral.</v>
      </c>
    </row>
    <row r="141" spans="1:9" ht="15" customHeight="1" x14ac:dyDescent="0.25">
      <c r="A141" s="239"/>
      <c r="B141" s="239"/>
      <c r="C141" s="231"/>
      <c r="D141" s="232"/>
      <c r="E141" s="232"/>
      <c r="F141" s="233"/>
      <c r="G141" s="85">
        <f t="shared" si="4"/>
        <v>0</v>
      </c>
      <c r="H141" s="3">
        <v>5</v>
      </c>
      <c r="I141" s="3" t="str">
        <f t="shared" si="3"/>
        <v xml:space="preserve">5. </v>
      </c>
    </row>
    <row r="142" spans="1:9" ht="38.25" customHeight="1" x14ac:dyDescent="0.25">
      <c r="A142" s="239" t="str">
        <f>CONCATENATE("Competencia para la empleabilidad N° 02 (CE2):
",Perfil_Egreso!A25)</f>
        <v>Competencia para la empleabilidad N° 02 (CE2):
Inglés.- Comprender y comunicar ideas, cotidianamente, a nivel oral y escrito, así como interactuar en diversas situaciones en idioma inglés, en contextos sociales y laborales.</v>
      </c>
      <c r="B142" s="239"/>
      <c r="C142" s="231" t="s">
        <v>252</v>
      </c>
      <c r="D142" s="232"/>
      <c r="E142" s="232"/>
      <c r="F142" s="233"/>
      <c r="G142" s="85" t="str">
        <f t="shared" si="4"/>
        <v>1. Comprende las ideas principales de textos claros y en lengua estándar referidos a asuntos cotidianos que tienen lugar en el trabajo, en la escuela, durante el tiempo de ocio, y a temas actuales o asuntos de interés personal o profesional.</v>
      </c>
      <c r="H142" s="3">
        <v>1</v>
      </c>
      <c r="I142" s="3" t="str">
        <f t="shared" si="3"/>
        <v>1. 1. Comprende las ideas principales de textos claros y en lengua estándar referidos a asuntos cotidianos que tienen lugar en el trabajo, en la escuela, durante el tiempo de ocio, y a temas actuales o asuntos de interés personal o profesional.</v>
      </c>
    </row>
    <row r="143" spans="1:9" ht="29.25" customHeight="1" x14ac:dyDescent="0.25">
      <c r="A143" s="239"/>
      <c r="B143" s="239"/>
      <c r="C143" s="231" t="s">
        <v>253</v>
      </c>
      <c r="D143" s="232"/>
      <c r="E143" s="232"/>
      <c r="F143" s="233"/>
      <c r="G143" s="85" t="str">
        <f t="shared" si="4"/>
        <v>2. Interactua en diversas situaciones y conversaciones que traten temas cotidianos de interés personal y profesional.</v>
      </c>
      <c r="H143" s="3">
        <v>2</v>
      </c>
      <c r="I143" s="3" t="str">
        <f t="shared" si="3"/>
        <v>2. 2. Interactua en diversas situaciones y conversaciones que traten temas cotidianos de interés personal y profesional.</v>
      </c>
    </row>
    <row r="144" spans="1:9" ht="24.75" customHeight="1" x14ac:dyDescent="0.25">
      <c r="A144" s="239"/>
      <c r="B144" s="239"/>
      <c r="C144" s="231" t="s">
        <v>254</v>
      </c>
      <c r="D144" s="232"/>
      <c r="E144" s="232"/>
      <c r="F144" s="233"/>
      <c r="G144" s="85" t="str">
        <f t="shared" si="4"/>
        <v xml:space="preserve">3. Produce textos sencillos y coherentes sobre temas que le son familiares o en los que tiene un interés personal. </v>
      </c>
      <c r="H144" s="3">
        <v>3</v>
      </c>
      <c r="I144" s="3" t="str">
        <f t="shared" si="3"/>
        <v xml:space="preserve">3. 3. Produce textos sencillos y coherentes sobre temas que le son familiares o en los que tiene un interés personal. </v>
      </c>
    </row>
    <row r="145" spans="1:9" ht="27" customHeight="1" x14ac:dyDescent="0.25">
      <c r="A145" s="239"/>
      <c r="B145" s="239"/>
      <c r="C145" s="231" t="s">
        <v>255</v>
      </c>
      <c r="D145" s="232"/>
      <c r="E145" s="232"/>
      <c r="F145" s="233"/>
      <c r="G145" s="85" t="str">
        <f t="shared" si="4"/>
        <v xml:space="preserve">4. Describi experiencias, acontecimientos, deseos y aspiraciones y justificar brevemente sus opiniones o explicar sus planes con claridad y coherencia. </v>
      </c>
      <c r="H145" s="3">
        <v>4</v>
      </c>
      <c r="I145" s="3" t="str">
        <f t="shared" si="3"/>
        <v xml:space="preserve">4. 4. Describi experiencias, acontecimientos, deseos y aspiraciones y justificar brevemente sus opiniones o explicar sus planes con claridad y coherencia. </v>
      </c>
    </row>
    <row r="146" spans="1:9" ht="15" customHeight="1" x14ac:dyDescent="0.25">
      <c r="A146" s="239"/>
      <c r="B146" s="239"/>
      <c r="C146" s="231"/>
      <c r="D146" s="232"/>
      <c r="E146" s="232"/>
      <c r="F146" s="233"/>
      <c r="G146" s="85">
        <f t="shared" si="4"/>
        <v>0</v>
      </c>
      <c r="H146" s="3">
        <v>5</v>
      </c>
      <c r="I146" s="3" t="str">
        <f t="shared" si="3"/>
        <v xml:space="preserve">5. </v>
      </c>
    </row>
    <row r="147" spans="1:9" ht="25.5" customHeight="1" x14ac:dyDescent="0.25">
      <c r="A147" s="239" t="str">
        <f>CONCATENATE("Competencia para la empleabilidad N° 03 (CE3):
",Perfil_Egreso!A26)</f>
        <v>Competencia para la empleabilidad N° 03 (CE3):
Tecnologías de la Información.- Manejar herramientas informáticas de las TIC para buscar y analizar información, comunicarse y realizar procedimientos o tareas vinculados al área profesional, de acuerdo con los requerimientos de su entorno laboral.</v>
      </c>
      <c r="B147" s="239"/>
      <c r="C147" s="231" t="s">
        <v>234</v>
      </c>
      <c r="D147" s="232"/>
      <c r="E147" s="232"/>
      <c r="F147" s="233"/>
      <c r="G147" s="85" t="str">
        <f t="shared" si="4"/>
        <v>1. Utiliza herramientas de ofimática y especializadas para responder a los requerimientos del entorno laboral, de manera ética, eficiente y responsable.</v>
      </c>
      <c r="H147" s="3">
        <v>1</v>
      </c>
      <c r="I147" s="3" t="str">
        <f t="shared" si="3"/>
        <v>1. 1. Utiliza herramientas de ofimática y especializadas para responder a los requerimientos del entorno laboral, de manera ética, eficiente y responsable.</v>
      </c>
    </row>
    <row r="148" spans="1:9" ht="22.5" customHeight="1" x14ac:dyDescent="0.25">
      <c r="A148" s="239"/>
      <c r="B148" s="239"/>
      <c r="C148" s="231" t="s">
        <v>235</v>
      </c>
      <c r="D148" s="232"/>
      <c r="E148" s="232"/>
      <c r="F148" s="233"/>
      <c r="G148" s="85" t="str">
        <f t="shared" si="4"/>
        <v>2. Evalúa la información de la red, considerando su calidad, fiabilidad y pertinencia.</v>
      </c>
      <c r="H148" s="3">
        <v>2</v>
      </c>
      <c r="I148" s="3" t="str">
        <f t="shared" si="3"/>
        <v>2. 2. Evalúa la información de la red, considerando su calidad, fiabilidad y pertinencia.</v>
      </c>
    </row>
    <row r="149" spans="1:9" ht="21.75" customHeight="1" x14ac:dyDescent="0.25">
      <c r="A149" s="239"/>
      <c r="B149" s="239"/>
      <c r="C149" s="231" t="s">
        <v>236</v>
      </c>
      <c r="D149" s="232"/>
      <c r="E149" s="232"/>
      <c r="F149" s="233"/>
      <c r="G149" s="85" t="str">
        <f t="shared" si="4"/>
        <v>3. Contribuye al aprendizaje entre iguales en medios digitales respetando fuentes, de manera ética y responsable.</v>
      </c>
      <c r="H149" s="3">
        <v>3</v>
      </c>
      <c r="I149" s="3" t="str">
        <f t="shared" si="3"/>
        <v>3. 3. Contribuye al aprendizaje entre iguales en medios digitales respetando fuentes, de manera ética y responsable.</v>
      </c>
    </row>
    <row r="150" spans="1:9" ht="15" customHeight="1" x14ac:dyDescent="0.25">
      <c r="A150" s="239"/>
      <c r="B150" s="239"/>
      <c r="C150" s="231" t="s">
        <v>237</v>
      </c>
      <c r="D150" s="232"/>
      <c r="E150" s="232"/>
      <c r="F150" s="233"/>
      <c r="G150" s="85" t="str">
        <f t="shared" si="4"/>
        <v>4. Aplica la información obtenida en la red, añadiendo valor a los resultados obtenidos.</v>
      </c>
      <c r="H150" s="3">
        <v>4</v>
      </c>
      <c r="I150" s="3" t="str">
        <f t="shared" si="3"/>
        <v>4. 4. Aplica la información obtenida en la red, añadiendo valor a los resultados obtenidos.</v>
      </c>
    </row>
    <row r="151" spans="1:9" ht="15" customHeight="1" x14ac:dyDescent="0.25">
      <c r="A151" s="239"/>
      <c r="B151" s="239"/>
      <c r="C151" s="231"/>
      <c r="D151" s="232"/>
      <c r="E151" s="232"/>
      <c r="F151" s="233"/>
      <c r="G151" s="85">
        <f t="shared" si="4"/>
        <v>0</v>
      </c>
      <c r="H151" s="3">
        <v>5</v>
      </c>
      <c r="I151" s="3" t="str">
        <f t="shared" si="3"/>
        <v xml:space="preserve">5. </v>
      </c>
    </row>
    <row r="152" spans="1:9" ht="32.25" customHeight="1" x14ac:dyDescent="0.25">
      <c r="A152" s="239" t="str">
        <f>CONCATENATE("Competencia para la empleabilidad N° 04 (CE4):
",Perfil_Egreso!A27)</f>
        <v>Competencia para la empleabilidad N° 04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v>
      </c>
      <c r="B152" s="239"/>
      <c r="C152" s="231" t="s">
        <v>238</v>
      </c>
      <c r="D152" s="232"/>
      <c r="E152" s="232"/>
      <c r="F152" s="233"/>
      <c r="G152" s="85" t="str">
        <f t="shared" si="4"/>
        <v>1. Actúa con honestidad, honradez, integridad y ética en los múltiples roles que asume, fomentando una cultura transparente, orientada al bien común, en contextos sociales y laborales.</v>
      </c>
      <c r="H152" s="3">
        <v>1</v>
      </c>
      <c r="I152" s="3" t="str">
        <f t="shared" si="3"/>
        <v>1. 1. Actúa con honestidad, honradez, integridad y ética en los múltiples roles que asume, fomentando una cultura transparente, orientada al bien común, en contextos sociales y laborales.</v>
      </c>
    </row>
    <row r="153" spans="1:9" ht="27" customHeight="1" x14ac:dyDescent="0.25">
      <c r="A153" s="239"/>
      <c r="B153" s="239"/>
      <c r="C153" s="231" t="s">
        <v>239</v>
      </c>
      <c r="D153" s="232"/>
      <c r="E153" s="232"/>
      <c r="F153" s="233"/>
      <c r="G153" s="85" t="str">
        <f t="shared" si="4"/>
        <v>2. Contribuye al establecimiento de relaciones justas, basadas en el respeto de los derechos de la persona y cumplimiento de las obligaciones y de las normas que aseguren una convivencia democrática.</v>
      </c>
      <c r="H153" s="3">
        <v>2</v>
      </c>
      <c r="I153" s="3" t="str">
        <f t="shared" si="3"/>
        <v>2. 2. Contribuye al establecimiento de relaciones justas, basadas en el respeto de los derechos de la persona y cumplimiento de las obligaciones y de las normas que aseguren una convivencia democrática.</v>
      </c>
    </row>
    <row r="154" spans="1:9" ht="30.75" customHeight="1" x14ac:dyDescent="0.25">
      <c r="A154" s="239"/>
      <c r="B154" s="239"/>
      <c r="C154" s="231" t="s">
        <v>240</v>
      </c>
      <c r="D154" s="232"/>
      <c r="E154" s="232"/>
      <c r="F154" s="233"/>
      <c r="G154" s="85" t="str">
        <f t="shared" si="4"/>
        <v>3. Aplica los códigos de ética en su quehacer profesional de manera autónoma, con responsabilidad y haciendo uso eficiente de los recursos.</v>
      </c>
      <c r="H154" s="3">
        <v>3</v>
      </c>
      <c r="I154" s="3" t="str">
        <f t="shared" si="3"/>
        <v>3. 3. Aplica los códigos de ética en su quehacer profesional de manera autónoma, con responsabilidad y haciendo uso eficiente de los recursos.</v>
      </c>
    </row>
    <row r="155" spans="1:9" ht="15" customHeight="1" x14ac:dyDescent="0.25">
      <c r="A155" s="239"/>
      <c r="B155" s="239"/>
      <c r="C155" s="231"/>
      <c r="D155" s="232"/>
      <c r="E155" s="232"/>
      <c r="F155" s="233"/>
      <c r="G155" s="85">
        <f t="shared" si="4"/>
        <v>0</v>
      </c>
      <c r="H155" s="3">
        <v>4</v>
      </c>
      <c r="I155" s="3" t="str">
        <f t="shared" si="3"/>
        <v xml:space="preserve">4. </v>
      </c>
    </row>
    <row r="156" spans="1:9" ht="15" customHeight="1" x14ac:dyDescent="0.25">
      <c r="A156" s="239"/>
      <c r="B156" s="239"/>
      <c r="C156" s="231"/>
      <c r="D156" s="232"/>
      <c r="E156" s="232"/>
      <c r="F156" s="233"/>
      <c r="G156" s="85">
        <f t="shared" si="4"/>
        <v>0</v>
      </c>
      <c r="H156" s="3">
        <v>5</v>
      </c>
      <c r="I156" s="3" t="str">
        <f t="shared" si="3"/>
        <v xml:space="preserve">5. </v>
      </c>
    </row>
    <row r="157" spans="1:9" ht="15" customHeight="1" x14ac:dyDescent="0.25">
      <c r="A157" s="239" t="str">
        <f>CONCATENATE("Competencia para la empleabilidad N° 05 (CE5):
",Perfil_Egreso!A28)</f>
        <v>Competencia para la empleabilidad N° 05 (CE5):
Solución de Problemas.- Identificar situaciones complejas para evaluar posibles soluciones, aplicando un conjunto de herramientas flexibles que conlleven a la atención de una necesidad.</v>
      </c>
      <c r="B157" s="239"/>
      <c r="C157" s="231" t="s">
        <v>241</v>
      </c>
      <c r="D157" s="232"/>
      <c r="E157" s="232"/>
      <c r="F157" s="233"/>
      <c r="G157" s="85" t="str">
        <f t="shared" si="4"/>
        <v>1. Identifica las causas que originan el problema, teniendo en cuenta el contexto.</v>
      </c>
      <c r="H157" s="3">
        <v>1</v>
      </c>
      <c r="I157" s="3" t="str">
        <f t="shared" si="3"/>
        <v>1. 1. Identifica las causas que originan el problema, teniendo en cuenta el contexto.</v>
      </c>
    </row>
    <row r="158" spans="1:9" ht="15" customHeight="1" x14ac:dyDescent="0.25">
      <c r="A158" s="239"/>
      <c r="B158" s="239"/>
      <c r="C158" s="231" t="s">
        <v>242</v>
      </c>
      <c r="D158" s="232"/>
      <c r="E158" s="232"/>
      <c r="F158" s="233"/>
      <c r="G158" s="85" t="str">
        <f t="shared" si="4"/>
        <v>2. Propone estrategias de solución,  teniendo, en cuenta criterios de pertinencia, ética, igualdad e inclusión.</v>
      </c>
      <c r="H158" s="3">
        <v>2</v>
      </c>
      <c r="I158" s="3" t="str">
        <f t="shared" si="3"/>
        <v>2. 2. Propone estrategias de solución,  teniendo, en cuenta criterios de pertinencia, ética, igualdad e inclusión.</v>
      </c>
    </row>
    <row r="159" spans="1:9" ht="15" customHeight="1" x14ac:dyDescent="0.25">
      <c r="A159" s="239"/>
      <c r="B159" s="239"/>
      <c r="C159" s="231" t="s">
        <v>256</v>
      </c>
      <c r="D159" s="232"/>
      <c r="E159" s="232"/>
      <c r="F159" s="233"/>
      <c r="G159" s="85" t="str">
        <f t="shared" si="4"/>
        <v>3. Evalua posibles soluciones al problema, teniendo en cuenta criterios de pertiencia, ética, igualidad e inclusión.</v>
      </c>
      <c r="H159" s="3">
        <v>3</v>
      </c>
      <c r="I159" s="3" t="str">
        <f t="shared" si="3"/>
        <v>3. 3. Evalua posibles soluciones al problema, teniendo en cuenta criterios de pertiencia, ética, igualidad e inclusión.</v>
      </c>
    </row>
    <row r="160" spans="1:9" ht="15" customHeight="1" x14ac:dyDescent="0.25">
      <c r="A160" s="239"/>
      <c r="B160" s="239"/>
      <c r="C160" s="231" t="s">
        <v>257</v>
      </c>
      <c r="D160" s="232"/>
      <c r="E160" s="232"/>
      <c r="F160" s="233"/>
      <c r="G160" s="85" t="str">
        <f t="shared" si="4"/>
        <v>4. Aplica herramientas para dar solución al problema, de manera sostenible.</v>
      </c>
      <c r="H160" s="3">
        <v>4</v>
      </c>
      <c r="I160" s="3" t="str">
        <f t="shared" si="3"/>
        <v>4. 4. Aplica herramientas para dar solución al problema, de manera sostenible.</v>
      </c>
    </row>
    <row r="161" spans="1:9" ht="15" customHeight="1" x14ac:dyDescent="0.25">
      <c r="A161" s="239"/>
      <c r="B161" s="239"/>
      <c r="C161" s="231"/>
      <c r="D161" s="232"/>
      <c r="E161" s="232"/>
      <c r="F161" s="233"/>
      <c r="G161" s="85">
        <f t="shared" si="4"/>
        <v>0</v>
      </c>
      <c r="H161" s="3">
        <v>5</v>
      </c>
      <c r="I161" s="3" t="str">
        <f t="shared" si="3"/>
        <v xml:space="preserve">5. </v>
      </c>
    </row>
    <row r="162" spans="1:9" ht="29.25" customHeight="1" x14ac:dyDescent="0.25">
      <c r="A162" s="239" t="str">
        <f>CONCATENATE("Competencia para la empleabilidad N° 06 (CE6):
",Perfil_Egreso!A29)</f>
        <v xml:space="preserve">Competencia para la empleabilidad N° 06 (CE6):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c r="B162" s="239"/>
      <c r="C162" s="231" t="s">
        <v>245</v>
      </c>
      <c r="D162" s="232"/>
      <c r="E162" s="232"/>
      <c r="F162" s="233"/>
      <c r="G162" s="85" t="str">
        <f t="shared" si="4"/>
        <v>1. Identifica oportunidades que generen ideas de proyectos o negocios nuevos, mejoras en procesos, productos o servicios ya existentes, de manera ética, utilizando metodologías que promuevan la creatividad e innovación.</v>
      </c>
      <c r="H162" s="3">
        <v>1</v>
      </c>
      <c r="I162" s="3" t="str">
        <f t="shared" si="3"/>
        <v>1. 1. Identifica oportunidades que generen ideas de proyectos o negocios nuevos, mejoras en procesos, productos o servicios ya existentes, de manera ética, utilizando metodologías que promuevan la creatividad e innovación.</v>
      </c>
    </row>
    <row r="163" spans="1:9" ht="35.25" customHeight="1" x14ac:dyDescent="0.25">
      <c r="A163" s="239"/>
      <c r="B163" s="239"/>
      <c r="C163" s="231" t="s">
        <v>246</v>
      </c>
      <c r="D163" s="232"/>
      <c r="E163" s="232"/>
      <c r="F163" s="233"/>
      <c r="G163" s="85" t="str">
        <f t="shared" si="4"/>
        <v>2. Propone el plan de acción del emprendimiento, asumiendo su rol de liderazgo y tomando en cuenta principios éticos, obligaciones tributarias y contables, normas establecidas para la protección de la propiedad intelectual y patentes.</v>
      </c>
      <c r="H163" s="3">
        <v>2</v>
      </c>
      <c r="I163" s="3" t="str">
        <f t="shared" si="3"/>
        <v>2. 2. Propone el plan de acción del emprendimiento, asumiendo su rol de liderazgo y tomando en cuenta principios éticos, obligaciones tributarias y contables, normas establecidas para la protección de la propiedad intelectual y patentes.</v>
      </c>
    </row>
    <row r="164" spans="1:9" ht="29.25" customHeight="1" x14ac:dyDescent="0.25">
      <c r="A164" s="239"/>
      <c r="B164" s="239"/>
      <c r="C164" s="231" t="s">
        <v>247</v>
      </c>
      <c r="D164" s="232"/>
      <c r="E164" s="232"/>
      <c r="F164" s="233"/>
      <c r="G164" s="85" t="str">
        <f t="shared" si="4"/>
        <v>3. Diseña el monitoreo para el cumplimiento del plan de acción, utilizando diferentes metodologías para la mejora continua, recursos para la sostenibilidad y escalamiento de su emprendimiento.</v>
      </c>
      <c r="H164" s="3">
        <v>3</v>
      </c>
      <c r="I164" s="3" t="str">
        <f t="shared" si="3"/>
        <v>3. 3. Diseña el monitoreo para el cumplimiento del plan de acción, utilizando diferentes metodologías para la mejora continua, recursos para la sostenibilidad y escalamiento de su emprendimiento.</v>
      </c>
    </row>
    <row r="165" spans="1:9" ht="25.5" customHeight="1" x14ac:dyDescent="0.25">
      <c r="A165" s="239"/>
      <c r="B165" s="239"/>
      <c r="C165" s="231"/>
      <c r="D165" s="232"/>
      <c r="E165" s="232"/>
      <c r="F165" s="233"/>
      <c r="G165" s="85">
        <f t="shared" si="4"/>
        <v>0</v>
      </c>
      <c r="H165" s="3">
        <v>4</v>
      </c>
      <c r="I165" s="3" t="str">
        <f t="shared" si="3"/>
        <v xml:space="preserve">4. </v>
      </c>
    </row>
    <row r="166" spans="1:9" x14ac:dyDescent="0.25">
      <c r="A166" s="239"/>
      <c r="B166" s="239"/>
      <c r="C166" s="230"/>
      <c r="D166" s="230"/>
      <c r="E166" s="230"/>
      <c r="F166" s="230"/>
      <c r="G166" s="85">
        <f t="shared" si="4"/>
        <v>0</v>
      </c>
      <c r="H166" s="3">
        <v>5</v>
      </c>
      <c r="I166" s="3" t="str">
        <f t="shared" si="3"/>
        <v xml:space="preserve">5. </v>
      </c>
    </row>
    <row r="167" spans="1:9" ht="32.25" customHeight="1" x14ac:dyDescent="0.25">
      <c r="A167" s="239" t="str">
        <f>CONCATENATE("Competencia para la empleabilidad N° 07 (CE7):
",Perfil_Egreso!A30)</f>
        <v>Competencia para la empleabilidad N° 07 (CE7):
Trabajo colaborativo.- Participar de forma activa en el logro de objetivos y metas comunes, integrándose con otras personas con criterio de respeto y justicia, sin estereotipos de género u otros, en un contexto determinado.</v>
      </c>
      <c r="B167" s="239"/>
      <c r="C167" s="231" t="s">
        <v>248</v>
      </c>
      <c r="D167" s="232"/>
      <c r="E167" s="232"/>
      <c r="F167" s="233"/>
      <c r="G167" s="85" t="str">
        <f t="shared" si="4"/>
        <v xml:space="preserve">1. Participa activamente en el planteamiento y resolución de las tareas del equipo, valorando los aportes de cada miembro, sin estereotipos de género, étnicos u otros. </v>
      </c>
      <c r="H167" s="3">
        <v>1</v>
      </c>
      <c r="I167" s="3" t="str">
        <f t="shared" si="3"/>
        <v xml:space="preserve">1. 1. Participa activamente en el planteamiento y resolución de las tareas del equipo, valorando los aportes de cada miembro, sin estereotipos de género, étnicos u otros. </v>
      </c>
    </row>
    <row r="168" spans="1:9" ht="38.25" customHeight="1" x14ac:dyDescent="0.25">
      <c r="A168" s="239"/>
      <c r="B168" s="239"/>
      <c r="C168" s="231" t="s">
        <v>249</v>
      </c>
      <c r="D168" s="232"/>
      <c r="E168" s="232"/>
      <c r="F168" s="233"/>
      <c r="G168" s="85" t="str">
        <f t="shared" si="4"/>
        <v xml:space="preserve">2. Fomenta el reparto equitativo de tareas en el equipo, de acuerdo al nivel de dificultad y complejidad de las mismas, sin estereotipos de género, étnico u otros. </v>
      </c>
      <c r="H168" s="3">
        <v>2</v>
      </c>
      <c r="I168" s="3" t="str">
        <f t="shared" si="3"/>
        <v xml:space="preserve">2. 2. Fomenta el reparto equitativo de tareas en el equipo, de acuerdo al nivel de dificultad y complejidad de las mismas, sin estereotipos de género, étnico u otros. </v>
      </c>
    </row>
    <row r="169" spans="1:9" ht="25.5" customHeight="1" x14ac:dyDescent="0.25">
      <c r="A169" s="239"/>
      <c r="B169" s="239"/>
      <c r="C169" s="231" t="s">
        <v>250</v>
      </c>
      <c r="D169" s="232"/>
      <c r="E169" s="232"/>
      <c r="F169" s="233"/>
      <c r="G169" s="85" t="str">
        <f t="shared" si="4"/>
        <v xml:space="preserve">3. Expresa asertivamente y sin discriminación propuestas e ideas a quienes integran su equipo, considerando el contexto de la tarea, fomentando el espíritu de equipo y la integración de los puntos de vista de los demás </v>
      </c>
      <c r="H169" s="3">
        <v>3</v>
      </c>
      <c r="I169" s="3" t="str">
        <f t="shared" si="3"/>
        <v xml:space="preserve">3. 3. Expresa asertivamente y sin discriminación propuestas e ideas a quienes integran su equipo, considerando el contexto de la tarea, fomentando el espíritu de equipo y la integración de los puntos de vista de los demás </v>
      </c>
    </row>
    <row r="170" spans="1:9" ht="15" customHeight="1" x14ac:dyDescent="0.25">
      <c r="A170" s="239"/>
      <c r="B170" s="239"/>
      <c r="C170" s="231" t="s">
        <v>251</v>
      </c>
      <c r="D170" s="232"/>
      <c r="E170" s="232"/>
      <c r="F170" s="233"/>
      <c r="G170" s="85" t="str">
        <f t="shared" si="4"/>
        <v>4. Cumple con las tareas asignadas en el equipo, a tiempo y con calidad, contribuyendo al logro final.</v>
      </c>
      <c r="H170" s="3">
        <v>4</v>
      </c>
      <c r="I170" s="3" t="str">
        <f t="shared" si="3"/>
        <v>4. 4. Cumple con las tareas asignadas en el equipo, a tiempo y con calidad, contribuyendo al logro final.</v>
      </c>
    </row>
    <row r="171" spans="1:9" x14ac:dyDescent="0.25">
      <c r="A171" s="239"/>
      <c r="B171" s="239"/>
      <c r="C171" s="230"/>
      <c r="D171" s="230"/>
      <c r="E171" s="230"/>
      <c r="F171" s="230"/>
      <c r="G171" s="85">
        <f t="shared" si="4"/>
        <v>0</v>
      </c>
      <c r="H171" s="3">
        <v>5</v>
      </c>
      <c r="I171" s="3" t="str">
        <f t="shared" si="3"/>
        <v xml:space="preserve">5. </v>
      </c>
    </row>
    <row r="172" spans="1:9" ht="28.5" hidden="1" customHeight="1" x14ac:dyDescent="0.25">
      <c r="A172" s="239" t="e">
        <f>CONCATENATE("Competencia para la empleabilidad N° 08 (CE8):
",Perfil_Egreso!#REF!)</f>
        <v>#REF!</v>
      </c>
      <c r="B172" s="239"/>
      <c r="C172" s="231"/>
      <c r="D172" s="232"/>
      <c r="E172" s="232"/>
      <c r="F172" s="233"/>
      <c r="G172" s="85">
        <f t="shared" si="4"/>
        <v>0</v>
      </c>
      <c r="H172" s="3">
        <v>1</v>
      </c>
      <c r="I172" s="3" t="str">
        <f t="shared" si="3"/>
        <v xml:space="preserve">1. </v>
      </c>
    </row>
    <row r="173" spans="1:9" ht="26.25" hidden="1" customHeight="1" x14ac:dyDescent="0.25">
      <c r="A173" s="239"/>
      <c r="B173" s="239"/>
      <c r="C173" s="231"/>
      <c r="D173" s="232"/>
      <c r="E173" s="232"/>
      <c r="F173" s="233"/>
      <c r="G173" s="85">
        <f t="shared" si="4"/>
        <v>0</v>
      </c>
      <c r="H173" s="3">
        <v>2</v>
      </c>
      <c r="I173" s="3" t="str">
        <f t="shared" si="3"/>
        <v xml:space="preserve">2. </v>
      </c>
    </row>
    <row r="174" spans="1:9" ht="30" hidden="1" customHeight="1" x14ac:dyDescent="0.25">
      <c r="A174" s="239"/>
      <c r="B174" s="239"/>
      <c r="C174" s="231"/>
      <c r="D174" s="232"/>
      <c r="E174" s="232"/>
      <c r="F174" s="233"/>
      <c r="G174" s="85">
        <f t="shared" si="4"/>
        <v>0</v>
      </c>
      <c r="H174" s="3">
        <v>3</v>
      </c>
      <c r="I174" s="3" t="str">
        <f t="shared" si="3"/>
        <v xml:space="preserve">3. </v>
      </c>
    </row>
    <row r="175" spans="1:9" ht="23.25" hidden="1" customHeight="1" x14ac:dyDescent="0.25">
      <c r="A175" s="239"/>
      <c r="B175" s="239"/>
      <c r="C175" s="231"/>
      <c r="D175" s="232"/>
      <c r="E175" s="232"/>
      <c r="F175" s="233"/>
      <c r="G175" s="85">
        <f t="shared" si="4"/>
        <v>0</v>
      </c>
      <c r="H175" s="3">
        <v>4</v>
      </c>
      <c r="I175" s="3" t="str">
        <f t="shared" si="3"/>
        <v xml:space="preserve">4. </v>
      </c>
    </row>
    <row r="176" spans="1:9" hidden="1" x14ac:dyDescent="0.25">
      <c r="A176" s="239"/>
      <c r="B176" s="239"/>
      <c r="C176" s="231"/>
      <c r="D176" s="232"/>
      <c r="E176" s="232"/>
      <c r="F176" s="233"/>
      <c r="G176" s="85">
        <f t="shared" si="4"/>
        <v>0</v>
      </c>
      <c r="H176" s="3">
        <v>5</v>
      </c>
      <c r="I176" s="3" t="str">
        <f t="shared" si="3"/>
        <v xml:space="preserve">5. </v>
      </c>
    </row>
    <row r="177" spans="1:9" hidden="1" x14ac:dyDescent="0.25">
      <c r="A177" s="239" t="e">
        <f>CONCATENATE("Competencia para la empleabilidad N° 09 (CE9):
",Perfil_Egreso!#REF!)</f>
        <v>#REF!</v>
      </c>
      <c r="B177" s="239"/>
      <c r="C177" s="230"/>
      <c r="D177" s="230"/>
      <c r="E177" s="230"/>
      <c r="F177" s="230"/>
      <c r="G177" s="85">
        <f t="shared" si="4"/>
        <v>0</v>
      </c>
      <c r="H177" s="3">
        <v>1</v>
      </c>
      <c r="I177" s="3" t="str">
        <f t="shared" si="3"/>
        <v xml:space="preserve">1. </v>
      </c>
    </row>
    <row r="178" spans="1:9" hidden="1" x14ac:dyDescent="0.25">
      <c r="A178" s="239"/>
      <c r="B178" s="239"/>
      <c r="C178" s="230"/>
      <c r="D178" s="230"/>
      <c r="E178" s="230"/>
      <c r="F178" s="230"/>
      <c r="G178" s="85">
        <f t="shared" si="4"/>
        <v>0</v>
      </c>
      <c r="H178" s="3">
        <v>2</v>
      </c>
      <c r="I178" s="3" t="str">
        <f t="shared" si="3"/>
        <v xml:space="preserve">2. </v>
      </c>
    </row>
    <row r="179" spans="1:9" hidden="1" x14ac:dyDescent="0.25">
      <c r="A179" s="239"/>
      <c r="B179" s="239"/>
      <c r="C179" s="230"/>
      <c r="D179" s="230"/>
      <c r="E179" s="230"/>
      <c r="F179" s="230"/>
      <c r="G179" s="85">
        <f t="shared" si="4"/>
        <v>0</v>
      </c>
      <c r="H179" s="3">
        <v>3</v>
      </c>
      <c r="I179" s="3" t="str">
        <f t="shared" si="3"/>
        <v xml:space="preserve">3. </v>
      </c>
    </row>
    <row r="180" spans="1:9" hidden="1" x14ac:dyDescent="0.25">
      <c r="A180" s="239"/>
      <c r="B180" s="239"/>
      <c r="C180" s="230"/>
      <c r="D180" s="230"/>
      <c r="E180" s="230"/>
      <c r="F180" s="230"/>
      <c r="G180" s="85">
        <f t="shared" si="4"/>
        <v>0</v>
      </c>
      <c r="H180" s="3">
        <v>4</v>
      </c>
      <c r="I180" s="3" t="str">
        <f t="shared" si="3"/>
        <v xml:space="preserve">4. </v>
      </c>
    </row>
    <row r="181" spans="1:9" hidden="1" x14ac:dyDescent="0.25">
      <c r="A181" s="239"/>
      <c r="B181" s="239"/>
      <c r="C181" s="230"/>
      <c r="D181" s="230"/>
      <c r="E181" s="230"/>
      <c r="F181" s="230"/>
      <c r="G181" s="85">
        <f t="shared" si="4"/>
        <v>0</v>
      </c>
      <c r="H181" s="3">
        <v>5</v>
      </c>
      <c r="I181" s="3" t="str">
        <f t="shared" si="3"/>
        <v xml:space="preserve">5. </v>
      </c>
    </row>
    <row r="182" spans="1:9" hidden="1" x14ac:dyDescent="0.25">
      <c r="A182" s="239" t="e">
        <f>CONCATENATE("Competencia para la empleabilidad N° 10 (CE10):
",Perfil_Egreso!#REF!)</f>
        <v>#REF!</v>
      </c>
      <c r="B182" s="239"/>
      <c r="C182" s="230"/>
      <c r="D182" s="230"/>
      <c r="E182" s="230"/>
      <c r="F182" s="230"/>
      <c r="G182" s="85">
        <f t="shared" si="4"/>
        <v>0</v>
      </c>
      <c r="H182" s="3">
        <v>1</v>
      </c>
      <c r="I182" s="3" t="str">
        <f t="shared" si="3"/>
        <v xml:space="preserve">1. </v>
      </c>
    </row>
    <row r="183" spans="1:9" hidden="1" x14ac:dyDescent="0.25">
      <c r="A183" s="239"/>
      <c r="B183" s="239"/>
      <c r="C183" s="230"/>
      <c r="D183" s="230"/>
      <c r="E183" s="230"/>
      <c r="F183" s="230"/>
      <c r="G183" s="85">
        <f t="shared" si="4"/>
        <v>0</v>
      </c>
      <c r="H183" s="3">
        <v>2</v>
      </c>
      <c r="I183" s="3" t="str">
        <f t="shared" si="3"/>
        <v xml:space="preserve">2. </v>
      </c>
    </row>
    <row r="184" spans="1:9" hidden="1" x14ac:dyDescent="0.25">
      <c r="A184" s="239"/>
      <c r="B184" s="239"/>
      <c r="C184" s="230"/>
      <c r="D184" s="230"/>
      <c r="E184" s="230"/>
      <c r="F184" s="230"/>
      <c r="G184" s="85">
        <f t="shared" si="4"/>
        <v>0</v>
      </c>
      <c r="H184" s="3">
        <v>3</v>
      </c>
      <c r="I184" s="3" t="str">
        <f t="shared" si="3"/>
        <v xml:space="preserve">3. </v>
      </c>
    </row>
    <row r="185" spans="1:9" hidden="1" x14ac:dyDescent="0.25">
      <c r="A185" s="239"/>
      <c r="B185" s="239"/>
      <c r="C185" s="230"/>
      <c r="D185" s="230"/>
      <c r="E185" s="230"/>
      <c r="F185" s="230"/>
      <c r="G185" s="85">
        <f t="shared" si="4"/>
        <v>0</v>
      </c>
      <c r="H185" s="3">
        <v>4</v>
      </c>
      <c r="I185" s="3" t="str">
        <f t="shared" si="3"/>
        <v xml:space="preserve">4. </v>
      </c>
    </row>
    <row r="186" spans="1:9" ht="8.25" hidden="1" customHeight="1" x14ac:dyDescent="0.25">
      <c r="A186" s="239"/>
      <c r="B186" s="239"/>
      <c r="C186" s="230"/>
      <c r="D186" s="230"/>
      <c r="E186" s="230"/>
      <c r="F186" s="230"/>
      <c r="G186" s="85">
        <f t="shared" si="4"/>
        <v>0</v>
      </c>
      <c r="H186" s="3">
        <v>5</v>
      </c>
      <c r="I186" s="3" t="str">
        <f t="shared" si="3"/>
        <v xml:space="preserve">5. </v>
      </c>
    </row>
    <row r="187" spans="1:9" hidden="1" x14ac:dyDescent="0.25">
      <c r="A187" s="239" t="e">
        <f>CONCATENATE("Competencia para la empleabilidad N° 11 (CE11):
",Perfil_Egreso!#REF!)</f>
        <v>#REF!</v>
      </c>
      <c r="B187" s="239"/>
      <c r="C187" s="230"/>
      <c r="D187" s="230"/>
      <c r="E187" s="230"/>
      <c r="F187" s="230"/>
      <c r="G187" s="85">
        <f t="shared" ref="G187:G196" si="5">C187</f>
        <v>0</v>
      </c>
      <c r="H187" s="3">
        <v>1</v>
      </c>
      <c r="I187" s="3" t="str">
        <f t="shared" ref="I187:I196" si="6">CONCATENATE(H187,". ",C187)</f>
        <v xml:space="preserve">1. </v>
      </c>
    </row>
    <row r="188" spans="1:9" hidden="1" x14ac:dyDescent="0.25">
      <c r="A188" s="239"/>
      <c r="B188" s="239"/>
      <c r="C188" s="230"/>
      <c r="D188" s="230"/>
      <c r="E188" s="230"/>
      <c r="F188" s="230"/>
      <c r="G188" s="85">
        <f t="shared" si="5"/>
        <v>0</v>
      </c>
      <c r="H188" s="3">
        <v>2</v>
      </c>
      <c r="I188" s="3" t="str">
        <f t="shared" si="6"/>
        <v xml:space="preserve">2. </v>
      </c>
    </row>
    <row r="189" spans="1:9" hidden="1" x14ac:dyDescent="0.25">
      <c r="A189" s="239"/>
      <c r="B189" s="239"/>
      <c r="C189" s="230"/>
      <c r="D189" s="230"/>
      <c r="E189" s="230"/>
      <c r="F189" s="230"/>
      <c r="G189" s="85">
        <f t="shared" si="5"/>
        <v>0</v>
      </c>
      <c r="H189" s="3">
        <v>3</v>
      </c>
      <c r="I189" s="3" t="str">
        <f t="shared" si="6"/>
        <v xml:space="preserve">3. </v>
      </c>
    </row>
    <row r="190" spans="1:9" hidden="1" x14ac:dyDescent="0.25">
      <c r="A190" s="239"/>
      <c r="B190" s="239"/>
      <c r="C190" s="230"/>
      <c r="D190" s="230"/>
      <c r="E190" s="230"/>
      <c r="F190" s="230"/>
      <c r="G190" s="85">
        <f t="shared" si="5"/>
        <v>0</v>
      </c>
      <c r="H190" s="3">
        <v>4</v>
      </c>
      <c r="I190" s="3" t="str">
        <f t="shared" si="6"/>
        <v xml:space="preserve">4. </v>
      </c>
    </row>
    <row r="191" spans="1:9" hidden="1" x14ac:dyDescent="0.25">
      <c r="A191" s="239"/>
      <c r="B191" s="239"/>
      <c r="C191" s="230"/>
      <c r="D191" s="230"/>
      <c r="E191" s="230"/>
      <c r="F191" s="230"/>
      <c r="G191" s="85">
        <f t="shared" si="5"/>
        <v>0</v>
      </c>
      <c r="H191" s="3">
        <v>5</v>
      </c>
      <c r="I191" s="3" t="str">
        <f t="shared" si="6"/>
        <v xml:space="preserve">5. </v>
      </c>
    </row>
    <row r="192" spans="1:9" hidden="1" x14ac:dyDescent="0.25">
      <c r="A192" s="239" t="e">
        <f>CONCATENATE("Competencia para la empleabilidad N° 12 (CE12):
",Perfil_Egreso!#REF!)</f>
        <v>#REF!</v>
      </c>
      <c r="B192" s="239"/>
      <c r="C192" s="230"/>
      <c r="D192" s="230"/>
      <c r="E192" s="230"/>
      <c r="F192" s="230"/>
      <c r="G192" s="85">
        <f t="shared" si="5"/>
        <v>0</v>
      </c>
      <c r="H192" s="3">
        <v>1</v>
      </c>
      <c r="I192" s="3" t="str">
        <f t="shared" si="6"/>
        <v xml:space="preserve">1. </v>
      </c>
    </row>
    <row r="193" spans="1:9" hidden="1" x14ac:dyDescent="0.25">
      <c r="A193" s="239"/>
      <c r="B193" s="239"/>
      <c r="C193" s="230"/>
      <c r="D193" s="230"/>
      <c r="E193" s="230"/>
      <c r="F193" s="230"/>
      <c r="G193" s="85">
        <f t="shared" si="5"/>
        <v>0</v>
      </c>
      <c r="H193" s="3">
        <v>2</v>
      </c>
      <c r="I193" s="3" t="str">
        <f t="shared" si="6"/>
        <v xml:space="preserve">2. </v>
      </c>
    </row>
    <row r="194" spans="1:9" hidden="1" x14ac:dyDescent="0.25">
      <c r="A194" s="239"/>
      <c r="B194" s="239"/>
      <c r="C194" s="230"/>
      <c r="D194" s="230"/>
      <c r="E194" s="230"/>
      <c r="F194" s="230"/>
      <c r="G194" s="85">
        <f t="shared" si="5"/>
        <v>0</v>
      </c>
      <c r="H194" s="3">
        <v>3</v>
      </c>
      <c r="I194" s="3" t="str">
        <f t="shared" si="6"/>
        <v xml:space="preserve">3. </v>
      </c>
    </row>
    <row r="195" spans="1:9" hidden="1" x14ac:dyDescent="0.25">
      <c r="A195" s="239"/>
      <c r="B195" s="239"/>
      <c r="C195" s="230"/>
      <c r="D195" s="230"/>
      <c r="E195" s="230"/>
      <c r="F195" s="230"/>
      <c r="G195" s="85">
        <f t="shared" si="5"/>
        <v>0</v>
      </c>
      <c r="H195" s="3">
        <v>4</v>
      </c>
      <c r="I195" s="3" t="str">
        <f t="shared" si="6"/>
        <v xml:space="preserve">4. </v>
      </c>
    </row>
    <row r="196" spans="1:9" hidden="1" x14ac:dyDescent="0.25">
      <c r="A196" s="239"/>
      <c r="B196" s="239"/>
      <c r="C196" s="230"/>
      <c r="D196" s="230"/>
      <c r="E196" s="230"/>
      <c r="F196" s="230"/>
      <c r="G196" s="85">
        <f t="shared" si="5"/>
        <v>0</v>
      </c>
      <c r="H196" s="3">
        <v>5</v>
      </c>
      <c r="I196" s="3" t="str">
        <f t="shared" si="6"/>
        <v xml:space="preserve">5. </v>
      </c>
    </row>
    <row r="197" spans="1:9" x14ac:dyDescent="0.25">
      <c r="A197" s="246"/>
      <c r="B197" s="247"/>
      <c r="C197" s="247"/>
      <c r="D197" s="247"/>
      <c r="E197" s="247"/>
      <c r="F197" s="247"/>
      <c r="G197" s="85">
        <f>A197</f>
        <v>0</v>
      </c>
    </row>
    <row r="198" spans="1:9" ht="93" customHeight="1" x14ac:dyDescent="0.25">
      <c r="A198" s="245" t="s">
        <v>154</v>
      </c>
      <c r="B198" s="245"/>
      <c r="C198" s="245"/>
      <c r="D198" s="245"/>
      <c r="E198" s="245"/>
      <c r="F198" s="245"/>
      <c r="G198" s="85" t="str">
        <f>A198</f>
        <v>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v>
      </c>
    </row>
  </sheetData>
  <sheetProtection algorithmName="SHA-512" hashValue="/G8qU+H0kecZFHro9PTbJMpAh3Y4TPS1dLdw5bJDNdH/ykPbKbQhugBMs2ajP4s76AHgAqjlEi42CBtR03Jx/A==" saltValue="5/vLfBvGJQnjC2Pvh83mTQ==" spinCount="100000" sheet="1" objects="1" scenarios="1" formatCells="0" formatRows="0" insertRows="0" deleteRows="0" autoFilter="0"/>
  <autoFilter ref="A14:G198" xr:uid="{00000000-0009-0000-0000-000001000000}">
    <filterColumn colId="0" showButton="0"/>
    <filterColumn colId="2" showButton="0"/>
    <filterColumn colId="3" showButton="0"/>
    <filterColumn colId="4" showButton="0"/>
  </autoFilter>
  <mergeCells count="213">
    <mergeCell ref="C155:F155"/>
    <mergeCell ref="C150:F150"/>
    <mergeCell ref="C145:F145"/>
    <mergeCell ref="C100:F100"/>
    <mergeCell ref="C101:F101"/>
    <mergeCell ref="C102:F102"/>
    <mergeCell ref="C103:F103"/>
    <mergeCell ref="C114:F114"/>
    <mergeCell ref="C115:F115"/>
    <mergeCell ref="C116:F116"/>
    <mergeCell ref="C117:F117"/>
    <mergeCell ref="C118:F118"/>
    <mergeCell ref="C106:F106"/>
    <mergeCell ref="C109:F109"/>
    <mergeCell ref="C107:F107"/>
    <mergeCell ref="C108:F108"/>
    <mergeCell ref="A135:F135"/>
    <mergeCell ref="C136:F136"/>
    <mergeCell ref="C137:F137"/>
    <mergeCell ref="A105:B119"/>
    <mergeCell ref="C105:F105"/>
    <mergeCell ref="C110:F110"/>
    <mergeCell ref="C111:F111"/>
    <mergeCell ref="C112:F112"/>
    <mergeCell ref="C39:F39"/>
    <mergeCell ref="C40:F40"/>
    <mergeCell ref="C41:F41"/>
    <mergeCell ref="C42:F42"/>
    <mergeCell ref="C43:F43"/>
    <mergeCell ref="C54:F54"/>
    <mergeCell ref="C55:F55"/>
    <mergeCell ref="C56:F56"/>
    <mergeCell ref="C57:F57"/>
    <mergeCell ref="C48:F48"/>
    <mergeCell ref="A187:B191"/>
    <mergeCell ref="C187:F187"/>
    <mergeCell ref="C188:F188"/>
    <mergeCell ref="C189:F189"/>
    <mergeCell ref="C191:F191"/>
    <mergeCell ref="A192:B196"/>
    <mergeCell ref="C192:F192"/>
    <mergeCell ref="C193:F193"/>
    <mergeCell ref="C194:F194"/>
    <mergeCell ref="C196:F196"/>
    <mergeCell ref="C195:F195"/>
    <mergeCell ref="C190:F190"/>
    <mergeCell ref="C94:F94"/>
    <mergeCell ref="C95:F95"/>
    <mergeCell ref="C96:F96"/>
    <mergeCell ref="C97:F97"/>
    <mergeCell ref="C90:F90"/>
    <mergeCell ref="C91:F91"/>
    <mergeCell ref="C77:F77"/>
    <mergeCell ref="C78:F78"/>
    <mergeCell ref="C79:F79"/>
    <mergeCell ref="C80:F80"/>
    <mergeCell ref="C81:F81"/>
    <mergeCell ref="C82:F82"/>
    <mergeCell ref="C83:F83"/>
    <mergeCell ref="C89:F89"/>
    <mergeCell ref="C84:F84"/>
    <mergeCell ref="C85:F85"/>
    <mergeCell ref="C86:F86"/>
    <mergeCell ref="C87:F87"/>
    <mergeCell ref="C88:F88"/>
    <mergeCell ref="C68:F68"/>
    <mergeCell ref="C74:F74"/>
    <mergeCell ref="C51:F51"/>
    <mergeCell ref="C52:F52"/>
    <mergeCell ref="C53:F53"/>
    <mergeCell ref="C59:F59"/>
    <mergeCell ref="C64:F64"/>
    <mergeCell ref="C65:F65"/>
    <mergeCell ref="C58:F58"/>
    <mergeCell ref="C69:F69"/>
    <mergeCell ref="C70:F70"/>
    <mergeCell ref="C71:F71"/>
    <mergeCell ref="C72:F72"/>
    <mergeCell ref="C73:F73"/>
    <mergeCell ref="A30:B44"/>
    <mergeCell ref="A45:B59"/>
    <mergeCell ref="A60:B74"/>
    <mergeCell ref="A75:B89"/>
    <mergeCell ref="A90:B104"/>
    <mergeCell ref="C98:F98"/>
    <mergeCell ref="C104:F104"/>
    <mergeCell ref="C75:F75"/>
    <mergeCell ref="C76:F76"/>
    <mergeCell ref="C92:F92"/>
    <mergeCell ref="C93:F93"/>
    <mergeCell ref="C60:F60"/>
    <mergeCell ref="C50:F50"/>
    <mergeCell ref="C63:F63"/>
    <mergeCell ref="C61:F61"/>
    <mergeCell ref="C44:F44"/>
    <mergeCell ref="C45:F45"/>
    <mergeCell ref="C46:F46"/>
    <mergeCell ref="C49:F49"/>
    <mergeCell ref="C47:F47"/>
    <mergeCell ref="C99:F99"/>
    <mergeCell ref="C62:F62"/>
    <mergeCell ref="C66:F66"/>
    <mergeCell ref="C67:F67"/>
    <mergeCell ref="C113:F113"/>
    <mergeCell ref="C119:F119"/>
    <mergeCell ref="A120:B134"/>
    <mergeCell ref="C120:F120"/>
    <mergeCell ref="C121:F121"/>
    <mergeCell ref="C122:F122"/>
    <mergeCell ref="C123:F123"/>
    <mergeCell ref="C124:F124"/>
    <mergeCell ref="C125:F125"/>
    <mergeCell ref="C126:F126"/>
    <mergeCell ref="C127:F127"/>
    <mergeCell ref="C128:F128"/>
    <mergeCell ref="C134:F134"/>
    <mergeCell ref="C129:F129"/>
    <mergeCell ref="C130:F130"/>
    <mergeCell ref="C131:F131"/>
    <mergeCell ref="C132:F132"/>
    <mergeCell ref="C133:F133"/>
    <mergeCell ref="C162:F162"/>
    <mergeCell ref="C163:F163"/>
    <mergeCell ref="C164:F164"/>
    <mergeCell ref="C166:F166"/>
    <mergeCell ref="A162:B166"/>
    <mergeCell ref="A167:B171"/>
    <mergeCell ref="A136:B136"/>
    <mergeCell ref="A137:B141"/>
    <mergeCell ref="C138:F138"/>
    <mergeCell ref="A152:B156"/>
    <mergeCell ref="C152:F152"/>
    <mergeCell ref="C153:F153"/>
    <mergeCell ref="C154:F154"/>
    <mergeCell ref="C156:F156"/>
    <mergeCell ref="C161:F161"/>
    <mergeCell ref="C139:F139"/>
    <mergeCell ref="C141:F141"/>
    <mergeCell ref="A142:B146"/>
    <mergeCell ref="C142:F142"/>
    <mergeCell ref="C143:F143"/>
    <mergeCell ref="C140:F140"/>
    <mergeCell ref="C170:F170"/>
    <mergeCell ref="C165:F165"/>
    <mergeCell ref="C160:F160"/>
    <mergeCell ref="A198:F198"/>
    <mergeCell ref="A197:F197"/>
    <mergeCell ref="C144:F144"/>
    <mergeCell ref="C146:F146"/>
    <mergeCell ref="C147:F147"/>
    <mergeCell ref="C148:F148"/>
    <mergeCell ref="C149:F149"/>
    <mergeCell ref="A147:B151"/>
    <mergeCell ref="C151:F151"/>
    <mergeCell ref="A172:B176"/>
    <mergeCell ref="C172:F172"/>
    <mergeCell ref="C173:F173"/>
    <mergeCell ref="A157:B161"/>
    <mergeCell ref="C157:F157"/>
    <mergeCell ref="C158:F158"/>
    <mergeCell ref="C159:F159"/>
    <mergeCell ref="C174:F174"/>
    <mergeCell ref="C176:F176"/>
    <mergeCell ref="A182:B186"/>
    <mergeCell ref="C182:F182"/>
    <mergeCell ref="C183:F183"/>
    <mergeCell ref="A177:B181"/>
    <mergeCell ref="C177:F177"/>
    <mergeCell ref="C178:F178"/>
    <mergeCell ref="C31:F31"/>
    <mergeCell ref="C36:F36"/>
    <mergeCell ref="C30:F30"/>
    <mergeCell ref="C32:F32"/>
    <mergeCell ref="C35:F35"/>
    <mergeCell ref="C33:F33"/>
    <mergeCell ref="C34:F34"/>
    <mergeCell ref="C37:F37"/>
    <mergeCell ref="C38:F38"/>
    <mergeCell ref="A1:F1"/>
    <mergeCell ref="B3:C3"/>
    <mergeCell ref="E3:F3"/>
    <mergeCell ref="A14:B14"/>
    <mergeCell ref="A15:B29"/>
    <mergeCell ref="A13:F13"/>
    <mergeCell ref="C14:F14"/>
    <mergeCell ref="C15:F15"/>
    <mergeCell ref="C16:F16"/>
    <mergeCell ref="E11:F11"/>
    <mergeCell ref="B11:C11"/>
    <mergeCell ref="C17:F17"/>
    <mergeCell ref="C18:F18"/>
    <mergeCell ref="C23:F23"/>
    <mergeCell ref="C29:F29"/>
    <mergeCell ref="C24:F24"/>
    <mergeCell ref="C25:F25"/>
    <mergeCell ref="C26:F26"/>
    <mergeCell ref="C27:F27"/>
    <mergeCell ref="C28:F28"/>
    <mergeCell ref="C19:F19"/>
    <mergeCell ref="C20:F20"/>
    <mergeCell ref="C21:F21"/>
    <mergeCell ref="C22:F22"/>
    <mergeCell ref="C179:F179"/>
    <mergeCell ref="C181:F181"/>
    <mergeCell ref="C167:F167"/>
    <mergeCell ref="C168:F168"/>
    <mergeCell ref="C169:F169"/>
    <mergeCell ref="C171:F171"/>
    <mergeCell ref="C184:F184"/>
    <mergeCell ref="C186:F186"/>
    <mergeCell ref="C185:F185"/>
    <mergeCell ref="C180:F180"/>
    <mergeCell ref="C175:F175"/>
  </mergeCells>
  <conditionalFormatting sqref="C15:F134">
    <cfRule type="containsBlanks" dxfId="176" priority="1">
      <formula>LEN(TRIM(C15))=0</formula>
    </cfRule>
  </conditionalFormatting>
  <conditionalFormatting sqref="C137:F196">
    <cfRule type="containsBlanks" dxfId="175" priority="4">
      <formula>LEN(TRIM(C137))=0</formula>
    </cfRule>
  </conditionalFormatting>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1814"/>
  <sheetViews>
    <sheetView showGridLines="0" topLeftCell="A653" zoomScaleNormal="100" workbookViewId="0">
      <selection activeCell="F371" sqref="F371"/>
    </sheetView>
  </sheetViews>
  <sheetFormatPr baseColWidth="10" defaultRowHeight="12.75" x14ac:dyDescent="0.2"/>
  <cols>
    <col min="1" max="1" width="9.85546875" style="2" customWidth="1"/>
    <col min="2" max="2" width="10.28515625" style="2" customWidth="1"/>
    <col min="3" max="3" width="8.85546875" style="50" customWidth="1"/>
    <col min="4" max="4" width="13.7109375" style="48" customWidth="1"/>
    <col min="5" max="6" width="25.7109375" style="48" customWidth="1"/>
    <col min="7" max="7" width="8.28515625" style="50" customWidth="1"/>
    <col min="8" max="8" width="13.7109375" style="48" customWidth="1"/>
    <col min="9" max="10" width="25.7109375" style="48" customWidth="1"/>
    <col min="11" max="11" width="7.28515625" style="2" customWidth="1" collapsed="1"/>
    <col min="12" max="12" width="61.5703125" style="8" customWidth="1"/>
    <col min="13" max="13" width="60.140625" style="8" customWidth="1"/>
    <col min="14" max="16384" width="11.42578125" style="2"/>
  </cols>
  <sheetData>
    <row r="1" spans="1:13" ht="23.25" customHeight="1" x14ac:dyDescent="0.35">
      <c r="C1" s="257" t="s">
        <v>177</v>
      </c>
      <c r="D1" s="257"/>
      <c r="E1" s="257"/>
      <c r="F1" s="257"/>
      <c r="G1" s="257"/>
      <c r="H1" s="257"/>
      <c r="I1" s="257"/>
      <c r="J1" s="257"/>
      <c r="K1" s="47"/>
      <c r="L1" s="249"/>
      <c r="M1" s="249"/>
    </row>
    <row r="2" spans="1:13" x14ac:dyDescent="0.2">
      <c r="L2" s="7"/>
      <c r="M2" s="7"/>
    </row>
    <row r="3" spans="1:13" ht="5.25" customHeight="1" x14ac:dyDescent="0.2">
      <c r="L3" s="7"/>
      <c r="M3" s="7"/>
    </row>
    <row r="4" spans="1:13" ht="5.25" customHeight="1" x14ac:dyDescent="0.2">
      <c r="L4" s="7"/>
      <c r="M4" s="7"/>
    </row>
    <row r="5" spans="1:13" ht="17.25" customHeight="1" x14ac:dyDescent="0.35">
      <c r="C5" s="250" t="s">
        <v>78</v>
      </c>
      <c r="D5" s="250"/>
      <c r="E5" s="251" t="str">
        <f>Perfil_Egreso!B11</f>
        <v xml:space="preserve">Mecatrónica Industrial </v>
      </c>
      <c r="F5" s="251"/>
      <c r="G5" s="251"/>
      <c r="H5" s="251"/>
      <c r="I5" s="251"/>
      <c r="J5" s="251"/>
      <c r="K5" s="49"/>
      <c r="L5" s="252" t="s">
        <v>77</v>
      </c>
      <c r="M5" s="252"/>
    </row>
    <row r="6" spans="1:13" ht="6" customHeight="1" x14ac:dyDescent="0.2">
      <c r="D6" s="50"/>
      <c r="G6" s="48"/>
    </row>
    <row r="7" spans="1:13" ht="44.25" customHeight="1" x14ac:dyDescent="0.2">
      <c r="A7" s="51"/>
      <c r="B7" s="51"/>
      <c r="C7" s="2"/>
      <c r="D7" s="253" t="s">
        <v>76</v>
      </c>
      <c r="E7" s="253"/>
      <c r="F7" s="253"/>
      <c r="G7" s="86"/>
      <c r="H7" s="253" t="s">
        <v>75</v>
      </c>
      <c r="I7" s="253"/>
      <c r="J7" s="253"/>
      <c r="K7" s="52"/>
      <c r="L7" s="9"/>
      <c r="M7" s="9"/>
    </row>
    <row r="8" spans="1:13" ht="5.25" customHeight="1" x14ac:dyDescent="0.2">
      <c r="A8" s="51"/>
      <c r="B8" s="51"/>
      <c r="C8" s="53"/>
      <c r="D8" s="54"/>
      <c r="E8" s="54"/>
      <c r="F8" s="54"/>
      <c r="G8" s="53"/>
      <c r="H8" s="54"/>
      <c r="I8" s="54"/>
      <c r="J8" s="54"/>
      <c r="K8" s="52"/>
      <c r="L8" s="10"/>
      <c r="M8" s="10"/>
    </row>
    <row r="9" spans="1:13" ht="35.25" customHeight="1" x14ac:dyDescent="0.2">
      <c r="A9" s="169" t="s">
        <v>73</v>
      </c>
      <c r="B9" s="167" t="s">
        <v>118</v>
      </c>
      <c r="C9" s="167" t="s">
        <v>116</v>
      </c>
      <c r="D9" s="167" t="s">
        <v>71</v>
      </c>
      <c r="E9" s="167" t="s">
        <v>70</v>
      </c>
      <c r="F9" s="167" t="s">
        <v>69</v>
      </c>
      <c r="G9" s="167" t="s">
        <v>117</v>
      </c>
      <c r="H9" s="167" t="s">
        <v>71</v>
      </c>
      <c r="I9" s="167" t="s">
        <v>70</v>
      </c>
      <c r="J9" s="167" t="s">
        <v>69</v>
      </c>
      <c r="K9" s="77" t="s">
        <v>123</v>
      </c>
      <c r="L9" s="164" t="s">
        <v>72</v>
      </c>
      <c r="M9" s="164" t="s">
        <v>74</v>
      </c>
    </row>
    <row r="10" spans="1:13" s="55" customFormat="1" ht="54.75" customHeight="1" x14ac:dyDescent="0.2">
      <c r="A10" s="254" t="s">
        <v>68</v>
      </c>
      <c r="B10" s="255" t="s">
        <v>104</v>
      </c>
      <c r="C10" s="111" t="s">
        <v>258</v>
      </c>
      <c r="D10" s="111" t="s">
        <v>259</v>
      </c>
      <c r="E10" s="189" t="s">
        <v>260</v>
      </c>
      <c r="F10" s="189" t="s">
        <v>261</v>
      </c>
      <c r="G10" s="112" t="s">
        <v>262</v>
      </c>
      <c r="H10" s="112" t="s">
        <v>263</v>
      </c>
      <c r="I10" s="189" t="s">
        <v>264</v>
      </c>
      <c r="J10" s="189" t="s">
        <v>265</v>
      </c>
      <c r="K10" s="86"/>
      <c r="L10" s="113" t="str">
        <f>CONCATENATE(C10," ",D10," ",E10," ",F10," ",C11," ",D11," ",E11," ",F11)</f>
        <v xml:space="preserve">UC1.C1 Realizar  instalación de sistemas eléctricos utilizando componentes de automatización  considerando buenas prácticas de montaje y manufactura, requerimientos funcionales, condiciones de operación y estándares de seguridad.        </v>
      </c>
      <c r="M10" s="114" t="str">
        <f>CONCATENATE(G10," ",H10," ",I10," ",J10)</f>
        <v>C1.I1 Interpreta  simbología y parámetros  de los  componentes  eléctricos, que intervienen en los procesos mecatrónicos  de acuerdo a la condición de operación, estándares de seguridad y normativa vigente.</v>
      </c>
    </row>
    <row r="11" spans="1:13" s="55" customFormat="1" ht="51" x14ac:dyDescent="0.2">
      <c r="A11" s="254"/>
      <c r="B11" s="255"/>
      <c r="C11" s="115"/>
      <c r="D11" s="116"/>
      <c r="E11" s="117"/>
      <c r="F11" s="118"/>
      <c r="G11" s="112" t="s">
        <v>266</v>
      </c>
      <c r="H11" s="112" t="s">
        <v>267</v>
      </c>
      <c r="I11" s="189" t="s">
        <v>268</v>
      </c>
      <c r="J11" s="189" t="s">
        <v>269</v>
      </c>
      <c r="K11" s="86"/>
      <c r="L11" s="119"/>
      <c r="M11" s="114" t="str">
        <f t="shared" ref="M11:M74" si="0">CONCATENATE(G11," ",H11," ",I11," ",J11)</f>
        <v>C1.I2  Realiza mediciones de parámetros  de los circuitos eléctricos/ electrónicos monofásicos y trifásicos  considerando los requerimientos funcionales, condición de operación y estándares de seguridad.</v>
      </c>
    </row>
    <row r="12" spans="1:13" s="55" customFormat="1" ht="38.25" x14ac:dyDescent="0.2">
      <c r="A12" s="254"/>
      <c r="B12" s="255"/>
      <c r="C12" s="115"/>
      <c r="D12" s="116"/>
      <c r="E12" s="117"/>
      <c r="F12" s="118"/>
      <c r="G12" s="112" t="s">
        <v>270</v>
      </c>
      <c r="H12" s="112" t="s">
        <v>271</v>
      </c>
      <c r="I12" s="189" t="s">
        <v>272</v>
      </c>
      <c r="J12" s="189" t="s">
        <v>273</v>
      </c>
      <c r="K12" s="86"/>
      <c r="L12" s="119"/>
      <c r="M12" s="114" t="str">
        <f t="shared" si="0"/>
        <v>C1.I3 Simula   funcionamiento de los circuitos eléctricos mediante software  usando adecuadamente las herramientas y las condiciones de operación.</v>
      </c>
    </row>
    <row r="13" spans="1:13" s="55" customFormat="1" ht="63.75" x14ac:dyDescent="0.2">
      <c r="A13" s="254"/>
      <c r="B13" s="255"/>
      <c r="C13" s="115"/>
      <c r="D13" s="116"/>
      <c r="E13" s="117"/>
      <c r="F13" s="118"/>
      <c r="G13" s="112" t="s">
        <v>274</v>
      </c>
      <c r="H13" s="112" t="s">
        <v>275</v>
      </c>
      <c r="I13" s="189" t="s">
        <v>276</v>
      </c>
      <c r="J13" s="189" t="s">
        <v>277</v>
      </c>
      <c r="K13" s="86"/>
      <c r="L13" s="119"/>
      <c r="M13" s="114" t="str">
        <f t="shared" si="0"/>
        <v>C1.I4 Diseña  prototipo físico de circuitos eléctricos usando leyes y teoremas, las buenas prácticas de diseño, condición de operación, estándares de seguridad y normativa vigente.</v>
      </c>
    </row>
    <row r="14" spans="1:13" s="55" customFormat="1" ht="38.25" x14ac:dyDescent="0.2">
      <c r="A14" s="254"/>
      <c r="B14" s="255"/>
      <c r="C14" s="115"/>
      <c r="D14" s="116"/>
      <c r="E14" s="117"/>
      <c r="F14" s="118"/>
      <c r="G14" s="112" t="s">
        <v>278</v>
      </c>
      <c r="H14" s="112" t="s">
        <v>279</v>
      </c>
      <c r="I14" s="189" t="s">
        <v>280</v>
      </c>
      <c r="J14" s="189" t="s">
        <v>281</v>
      </c>
      <c r="K14" s="86"/>
      <c r="L14" s="119"/>
      <c r="M14" s="114" t="str">
        <f t="shared" si="0"/>
        <v>C1.I5 Elabora  estructuras metálicas aplicando diversas técnicas de soldadura  de acuerdo a  las condiciónes de operación, estándares de seguridad y normativa vigente.</v>
      </c>
    </row>
    <row r="15" spans="1:13" s="55" customFormat="1" x14ac:dyDescent="0.2">
      <c r="A15" s="254"/>
      <c r="B15" s="255"/>
      <c r="C15" s="115"/>
      <c r="D15" s="116"/>
      <c r="E15" s="117"/>
      <c r="F15" s="118"/>
      <c r="G15" s="112"/>
      <c r="H15" s="112"/>
      <c r="I15" s="111"/>
      <c r="J15" s="111"/>
      <c r="K15" s="86"/>
      <c r="L15" s="119"/>
      <c r="M15" s="114" t="str">
        <f t="shared" si="0"/>
        <v xml:space="preserve">   </v>
      </c>
    </row>
    <row r="16" spans="1:13" s="55" customFormat="1" x14ac:dyDescent="0.2">
      <c r="A16" s="254"/>
      <c r="B16" s="255"/>
      <c r="C16" s="115"/>
      <c r="D16" s="116"/>
      <c r="E16" s="117"/>
      <c r="F16" s="118"/>
      <c r="G16" s="112"/>
      <c r="H16" s="112"/>
      <c r="I16" s="111"/>
      <c r="J16" s="111"/>
      <c r="K16" s="86"/>
      <c r="L16" s="119"/>
      <c r="M16" s="114" t="str">
        <f t="shared" si="0"/>
        <v xml:space="preserve">   </v>
      </c>
    </row>
    <row r="17" spans="1:13" s="55" customFormat="1" x14ac:dyDescent="0.2">
      <c r="A17" s="254"/>
      <c r="B17" s="255"/>
      <c r="C17" s="115"/>
      <c r="D17" s="116"/>
      <c r="E17" s="117"/>
      <c r="F17" s="118"/>
      <c r="G17" s="112"/>
      <c r="H17" s="112"/>
      <c r="I17" s="111"/>
      <c r="J17" s="111"/>
      <c r="K17" s="86"/>
      <c r="L17" s="119"/>
      <c r="M17" s="114" t="str">
        <f t="shared" si="0"/>
        <v xml:space="preserve">   </v>
      </c>
    </row>
    <row r="18" spans="1:13" s="55" customFormat="1" x14ac:dyDescent="0.2">
      <c r="A18" s="254"/>
      <c r="B18" s="255"/>
      <c r="C18" s="115"/>
      <c r="D18" s="116"/>
      <c r="E18" s="117"/>
      <c r="F18" s="118"/>
      <c r="G18" s="112"/>
      <c r="H18" s="112"/>
      <c r="I18" s="111"/>
      <c r="J18" s="111"/>
      <c r="K18" s="86"/>
      <c r="L18" s="119"/>
      <c r="M18" s="114" t="str">
        <f t="shared" si="0"/>
        <v xml:space="preserve">   </v>
      </c>
    </row>
    <row r="19" spans="1:13" s="55" customFormat="1" x14ac:dyDescent="0.2">
      <c r="A19" s="254"/>
      <c r="B19" s="255"/>
      <c r="C19" s="115"/>
      <c r="D19" s="116"/>
      <c r="E19" s="117"/>
      <c r="F19" s="118"/>
      <c r="G19" s="112"/>
      <c r="H19" s="112"/>
      <c r="I19" s="111"/>
      <c r="J19" s="111"/>
      <c r="K19" s="86"/>
      <c r="L19" s="119"/>
      <c r="M19" s="114" t="str">
        <f t="shared" si="0"/>
        <v xml:space="preserve">   </v>
      </c>
    </row>
    <row r="20" spans="1:13" s="55" customFormat="1" ht="58.5" customHeight="1" x14ac:dyDescent="0.2">
      <c r="A20" s="254" t="s">
        <v>68</v>
      </c>
      <c r="B20" s="255" t="s">
        <v>104</v>
      </c>
      <c r="C20" s="111" t="s">
        <v>282</v>
      </c>
      <c r="D20" s="111" t="s">
        <v>283</v>
      </c>
      <c r="E20" s="189" t="s">
        <v>284</v>
      </c>
      <c r="F20" s="189" t="s">
        <v>285</v>
      </c>
      <c r="G20" s="112" t="s">
        <v>286</v>
      </c>
      <c r="H20" s="112" t="s">
        <v>287</v>
      </c>
      <c r="I20" s="189" t="s">
        <v>288</v>
      </c>
      <c r="J20" s="189" t="s">
        <v>289</v>
      </c>
      <c r="K20" s="86"/>
      <c r="L20" s="113" t="str">
        <f>CONCATENATE(C20," ",D20," ",E20," ",F20," ",C21," ",D21," ",E21," ",F21)</f>
        <v xml:space="preserve">UC1.C2 Elaborar proyectos electrónicos usando componentes activos y  pasivos  de acuerdo a los requerimientos funcionales, uso eficiente de la energía, y normativa vigente.        </v>
      </c>
      <c r="M20" s="114" t="str">
        <f t="shared" si="0"/>
        <v>C2.I1 Explica funcionamiento de los componentes resistivos  considerando manuales, parámetros del funcionamiento y normas de seguridad.</v>
      </c>
    </row>
    <row r="21" spans="1:13" s="55" customFormat="1" ht="38.25" x14ac:dyDescent="0.2">
      <c r="A21" s="254"/>
      <c r="B21" s="255"/>
      <c r="C21" s="115"/>
      <c r="D21" s="116"/>
      <c r="E21" s="117"/>
      <c r="F21" s="118"/>
      <c r="G21" s="112" t="s">
        <v>290</v>
      </c>
      <c r="H21" s="112" t="s">
        <v>291</v>
      </c>
      <c r="I21" s="189" t="s">
        <v>292</v>
      </c>
      <c r="J21" s="189" t="s">
        <v>293</v>
      </c>
      <c r="K21" s="86"/>
      <c r="L21" s="119"/>
      <c r="M21" s="114" t="str">
        <f t="shared" si="0"/>
        <v>C2.I2 Clasifica componentes, electrónicos  capacitivos de acuerdo a al material de construcción y parámetros de funcionamiento.</v>
      </c>
    </row>
    <row r="22" spans="1:13" s="55" customFormat="1" ht="51" x14ac:dyDescent="0.2">
      <c r="A22" s="254"/>
      <c r="B22" s="255"/>
      <c r="C22" s="115"/>
      <c r="D22" s="116"/>
      <c r="E22" s="117"/>
      <c r="F22" s="118"/>
      <c r="G22" s="112" t="s">
        <v>294</v>
      </c>
      <c r="H22" s="112" t="s">
        <v>295</v>
      </c>
      <c r="I22" s="189" t="s">
        <v>296</v>
      </c>
      <c r="J22" s="189" t="s">
        <v>297</v>
      </c>
      <c r="K22" s="86"/>
      <c r="L22" s="119"/>
      <c r="M22" s="114" t="str">
        <f t="shared" si="0"/>
        <v>C2.I3 Simula  circuitos rectificadores de corriente alterna mediante software Multisim considerando los  requerimientos funcionales, uso eficiente de la energía y normativa vigente.</v>
      </c>
    </row>
    <row r="23" spans="1:13" s="55" customFormat="1" ht="51" x14ac:dyDescent="0.2">
      <c r="A23" s="254"/>
      <c r="B23" s="255"/>
      <c r="C23" s="115"/>
      <c r="D23" s="116"/>
      <c r="E23" s="117"/>
      <c r="F23" s="118"/>
      <c r="G23" s="112" t="s">
        <v>298</v>
      </c>
      <c r="H23" s="112" t="s">
        <v>279</v>
      </c>
      <c r="I23" s="189" t="s">
        <v>299</v>
      </c>
      <c r="J23" s="189" t="s">
        <v>300</v>
      </c>
      <c r="K23" s="86"/>
      <c r="L23" s="119"/>
      <c r="M23" s="114" t="str">
        <f t="shared" si="0"/>
        <v>C2.I4 Elabora  prototipo físico de una fuente regulada  considerando parámetros de los componentes, requerimientos funcionales y normatividad vigente.</v>
      </c>
    </row>
    <row r="24" spans="1:13" s="55" customFormat="1" x14ac:dyDescent="0.2">
      <c r="A24" s="254"/>
      <c r="B24" s="255"/>
      <c r="C24" s="115"/>
      <c r="D24" s="116"/>
      <c r="E24" s="117"/>
      <c r="F24" s="118"/>
      <c r="G24" s="112"/>
      <c r="H24" s="112"/>
      <c r="I24" s="111"/>
      <c r="J24" s="111"/>
      <c r="K24" s="86"/>
      <c r="L24" s="119"/>
      <c r="M24" s="114" t="str">
        <f t="shared" si="0"/>
        <v xml:space="preserve">   </v>
      </c>
    </row>
    <row r="25" spans="1:13" s="55" customFormat="1" x14ac:dyDescent="0.2">
      <c r="A25" s="254"/>
      <c r="B25" s="255"/>
      <c r="C25" s="115"/>
      <c r="D25" s="116"/>
      <c r="E25" s="117"/>
      <c r="F25" s="118"/>
      <c r="G25" s="112"/>
      <c r="H25" s="112"/>
      <c r="I25" s="111"/>
      <c r="J25" s="111"/>
      <c r="K25" s="86"/>
      <c r="L25" s="119"/>
      <c r="M25" s="114" t="str">
        <f t="shared" si="0"/>
        <v xml:space="preserve">   </v>
      </c>
    </row>
    <row r="26" spans="1:13" s="55" customFormat="1" x14ac:dyDescent="0.2">
      <c r="A26" s="254"/>
      <c r="B26" s="255"/>
      <c r="C26" s="115"/>
      <c r="D26" s="116"/>
      <c r="E26" s="117"/>
      <c r="F26" s="118"/>
      <c r="G26" s="112"/>
      <c r="H26" s="112"/>
      <c r="I26" s="111"/>
      <c r="J26" s="111"/>
      <c r="K26" s="86"/>
      <c r="L26" s="119"/>
      <c r="M26" s="114" t="str">
        <f t="shared" si="0"/>
        <v xml:space="preserve">   </v>
      </c>
    </row>
    <row r="27" spans="1:13" s="55" customFormat="1" x14ac:dyDescent="0.2">
      <c r="A27" s="254"/>
      <c r="B27" s="255"/>
      <c r="C27" s="115"/>
      <c r="D27" s="116"/>
      <c r="E27" s="117"/>
      <c r="F27" s="118"/>
      <c r="G27" s="112"/>
      <c r="H27" s="112"/>
      <c r="I27" s="111"/>
      <c r="J27" s="111"/>
      <c r="K27" s="86"/>
      <c r="L27" s="119"/>
      <c r="M27" s="114" t="str">
        <f t="shared" si="0"/>
        <v xml:space="preserve">   </v>
      </c>
    </row>
    <row r="28" spans="1:13" s="55" customFormat="1" x14ac:dyDescent="0.2">
      <c r="A28" s="254"/>
      <c r="B28" s="255"/>
      <c r="C28" s="115"/>
      <c r="D28" s="116"/>
      <c r="E28" s="117"/>
      <c r="F28" s="118"/>
      <c r="G28" s="112"/>
      <c r="H28" s="112"/>
      <c r="I28" s="111"/>
      <c r="J28" s="111"/>
      <c r="K28" s="86"/>
      <c r="L28" s="119"/>
      <c r="M28" s="114" t="str">
        <f t="shared" si="0"/>
        <v xml:space="preserve">   </v>
      </c>
    </row>
    <row r="29" spans="1:13" s="55" customFormat="1" x14ac:dyDescent="0.2">
      <c r="A29" s="254"/>
      <c r="B29" s="255"/>
      <c r="C29" s="115"/>
      <c r="D29" s="116"/>
      <c r="E29" s="117"/>
      <c r="F29" s="118"/>
      <c r="G29" s="112"/>
      <c r="H29" s="112"/>
      <c r="I29" s="111"/>
      <c r="J29" s="111"/>
      <c r="K29" s="86"/>
      <c r="L29" s="119"/>
      <c r="M29" s="114" t="str">
        <f t="shared" si="0"/>
        <v xml:space="preserve">   </v>
      </c>
    </row>
    <row r="30" spans="1:13" s="55" customFormat="1" ht="81.75" customHeight="1" x14ac:dyDescent="0.2">
      <c r="A30" s="254" t="s">
        <v>68</v>
      </c>
      <c r="B30" s="255" t="s">
        <v>104</v>
      </c>
      <c r="C30" s="111" t="s">
        <v>360</v>
      </c>
      <c r="D30" s="111" t="s">
        <v>302</v>
      </c>
      <c r="E30" s="189" t="s">
        <v>303</v>
      </c>
      <c r="F30" s="189" t="s">
        <v>304</v>
      </c>
      <c r="G30" s="112" t="s">
        <v>363</v>
      </c>
      <c r="H30" s="112" t="s">
        <v>287</v>
      </c>
      <c r="I30" s="189" t="s">
        <v>306</v>
      </c>
      <c r="J30" s="189" t="s">
        <v>307</v>
      </c>
      <c r="K30" s="86"/>
      <c r="L30" s="113" t="str">
        <f>CONCATENATE(C30," ",D30," ",E30," ",F30," ",C31," ",D31," ",E31," ",F31)</f>
        <v xml:space="preserve">UC1.C3 Usar instrumentos de medición de magnitudes eléctricas diferenciando los tipos de error y su aplicación en los tableros de prueba de magnitudes eléctricas, considerando estándares de seguridad y normativa vigente.       </v>
      </c>
      <c r="M30" s="114" t="str">
        <f t="shared" si="0"/>
        <v>C3.I1 Explica los fundamentos de funcionamiento de los instrumentos de medición  teniendo en cuenta manuales técnicos,  estándares  y  normatividad vigente.</v>
      </c>
    </row>
    <row r="31" spans="1:13" s="55" customFormat="1" ht="38.25" x14ac:dyDescent="0.2">
      <c r="A31" s="254"/>
      <c r="B31" s="255"/>
      <c r="C31" s="115"/>
      <c r="D31" s="116"/>
      <c r="E31" s="117"/>
      <c r="F31" s="118"/>
      <c r="G31" s="112" t="s">
        <v>366</v>
      </c>
      <c r="H31" s="112" t="s">
        <v>291</v>
      </c>
      <c r="I31" s="189" t="s">
        <v>309</v>
      </c>
      <c r="J31" s="189" t="s">
        <v>310</v>
      </c>
      <c r="K31" s="86"/>
      <c r="L31" s="119"/>
      <c r="M31" s="114" t="str">
        <f t="shared" si="0"/>
        <v>C3.I2 Clasifica instrumentos de medición de parámetros eléctricos de acuerdo a su estructura interna y estándares de seguridad.</v>
      </c>
    </row>
    <row r="32" spans="1:13" s="55" customFormat="1" ht="25.5" x14ac:dyDescent="0.2">
      <c r="A32" s="254"/>
      <c r="B32" s="255"/>
      <c r="C32" s="115"/>
      <c r="D32" s="116"/>
      <c r="E32" s="117"/>
      <c r="F32" s="118"/>
      <c r="G32" s="112" t="s">
        <v>369</v>
      </c>
      <c r="H32" s="112" t="s">
        <v>312</v>
      </c>
      <c r="I32" s="189" t="s">
        <v>313</v>
      </c>
      <c r="J32" s="189" t="s">
        <v>314</v>
      </c>
      <c r="K32" s="86"/>
      <c r="L32" s="119"/>
      <c r="M32" s="114" t="str">
        <f t="shared" si="0"/>
        <v>C3.I3 Realiza  medidas del sistema de puesta a tierra  considerando  estándares de seguridad y normativa vigente.</v>
      </c>
    </row>
    <row r="33" spans="1:13" s="55" customFormat="1" ht="25.5" x14ac:dyDescent="0.2">
      <c r="A33" s="254"/>
      <c r="B33" s="255"/>
      <c r="C33" s="115"/>
      <c r="D33" s="116"/>
      <c r="E33" s="117"/>
      <c r="F33" s="118"/>
      <c r="G33" s="112" t="s">
        <v>373</v>
      </c>
      <c r="H33" s="112" t="s">
        <v>316</v>
      </c>
      <c r="I33" s="189" t="s">
        <v>317</v>
      </c>
      <c r="J33" s="189" t="s">
        <v>318</v>
      </c>
      <c r="K33" s="86"/>
      <c r="L33" s="119"/>
      <c r="M33" s="114" t="str">
        <f t="shared" si="0"/>
        <v>C3.I4 Ejecuta  mediciones  de  puesta a tierra  en circuitos polifásicos considerando las normas de seguridad industrial vigente.</v>
      </c>
    </row>
    <row r="34" spans="1:13" s="55" customFormat="1" x14ac:dyDescent="0.2">
      <c r="A34" s="254"/>
      <c r="B34" s="255"/>
      <c r="C34" s="115"/>
      <c r="D34" s="116"/>
      <c r="E34" s="117"/>
      <c r="F34" s="118"/>
      <c r="G34" s="112"/>
      <c r="H34" s="112"/>
      <c r="I34" s="111"/>
      <c r="J34" s="111"/>
      <c r="K34" s="86"/>
      <c r="L34" s="119"/>
      <c r="M34" s="114" t="str">
        <f t="shared" si="0"/>
        <v xml:space="preserve">   </v>
      </c>
    </row>
    <row r="35" spans="1:13" s="55" customFormat="1" x14ac:dyDescent="0.2">
      <c r="A35" s="254"/>
      <c r="B35" s="255"/>
      <c r="C35" s="115"/>
      <c r="D35" s="116"/>
      <c r="E35" s="117"/>
      <c r="F35" s="118"/>
      <c r="G35" s="112"/>
      <c r="H35" s="112"/>
      <c r="I35" s="111"/>
      <c r="J35" s="111"/>
      <c r="K35" s="86"/>
      <c r="L35" s="119"/>
      <c r="M35" s="114" t="str">
        <f t="shared" si="0"/>
        <v xml:space="preserve">   </v>
      </c>
    </row>
    <row r="36" spans="1:13" s="55" customFormat="1" x14ac:dyDescent="0.2">
      <c r="A36" s="254"/>
      <c r="B36" s="255"/>
      <c r="C36" s="115"/>
      <c r="D36" s="116"/>
      <c r="E36" s="117"/>
      <c r="F36" s="118"/>
      <c r="G36" s="112"/>
      <c r="H36" s="112"/>
      <c r="I36" s="111"/>
      <c r="J36" s="111"/>
      <c r="K36" s="86"/>
      <c r="L36" s="119"/>
      <c r="M36" s="114" t="str">
        <f t="shared" si="0"/>
        <v xml:space="preserve">   </v>
      </c>
    </row>
    <row r="37" spans="1:13" s="55" customFormat="1" x14ac:dyDescent="0.2">
      <c r="A37" s="254"/>
      <c r="B37" s="255"/>
      <c r="C37" s="115"/>
      <c r="D37" s="116"/>
      <c r="E37" s="117"/>
      <c r="F37" s="118"/>
      <c r="G37" s="112"/>
      <c r="H37" s="112"/>
      <c r="I37" s="111"/>
      <c r="J37" s="111"/>
      <c r="K37" s="86"/>
      <c r="L37" s="119"/>
      <c r="M37" s="114" t="str">
        <f t="shared" si="0"/>
        <v xml:space="preserve">   </v>
      </c>
    </row>
    <row r="38" spans="1:13" s="55" customFormat="1" x14ac:dyDescent="0.2">
      <c r="A38" s="254"/>
      <c r="B38" s="255"/>
      <c r="C38" s="115"/>
      <c r="D38" s="116"/>
      <c r="E38" s="117"/>
      <c r="F38" s="118"/>
      <c r="G38" s="112"/>
      <c r="H38" s="112"/>
      <c r="I38" s="111"/>
      <c r="J38" s="111"/>
      <c r="K38" s="86"/>
      <c r="L38" s="119"/>
      <c r="M38" s="114" t="str">
        <f t="shared" si="0"/>
        <v xml:space="preserve">   </v>
      </c>
    </row>
    <row r="39" spans="1:13" s="55" customFormat="1" x14ac:dyDescent="0.2">
      <c r="A39" s="254"/>
      <c r="B39" s="255"/>
      <c r="C39" s="115"/>
      <c r="D39" s="116"/>
      <c r="E39" s="117"/>
      <c r="F39" s="118"/>
      <c r="G39" s="112"/>
      <c r="H39" s="112"/>
      <c r="I39" s="111"/>
      <c r="J39" s="111"/>
      <c r="K39" s="86"/>
      <c r="L39" s="119"/>
      <c r="M39" s="114" t="str">
        <f t="shared" si="0"/>
        <v xml:space="preserve">   </v>
      </c>
    </row>
    <row r="40" spans="1:13" s="55" customFormat="1" ht="49.5" customHeight="1" x14ac:dyDescent="0.2">
      <c r="A40" s="254" t="s">
        <v>68</v>
      </c>
      <c r="B40" s="255" t="s">
        <v>104</v>
      </c>
      <c r="C40" s="111" t="s">
        <v>301</v>
      </c>
      <c r="D40" s="111" t="s">
        <v>320</v>
      </c>
      <c r="E40" s="189" t="s">
        <v>321</v>
      </c>
      <c r="F40" s="189" t="s">
        <v>322</v>
      </c>
      <c r="G40" s="112" t="s">
        <v>305</v>
      </c>
      <c r="H40" s="112" t="s">
        <v>324</v>
      </c>
      <c r="I40" s="189" t="s">
        <v>325</v>
      </c>
      <c r="J40" s="189" t="s">
        <v>326</v>
      </c>
      <c r="K40" s="86"/>
      <c r="L40" s="113" t="str">
        <f>CONCATENATE(C40," ",D40," ",E40," ",F40," ",C41," ",D41," ",E41," ",F41)</f>
        <v xml:space="preserve">UC1.C4 Ejecutar técnicas  de manufactura con máquinas y herramientas considerando la optimización de los procesos y normativa vigente.    </v>
      </c>
      <c r="M40" s="114" t="str">
        <f t="shared" si="0"/>
        <v>C4.I1 Reconoce los  procesos  de manufactura para los diversos cortes de metales considerando las normas técnicas de seguridad.</v>
      </c>
    </row>
    <row r="41" spans="1:13" s="55" customFormat="1" ht="51" x14ac:dyDescent="0.2">
      <c r="A41" s="254"/>
      <c r="B41" s="255"/>
      <c r="C41" s="115"/>
      <c r="D41" s="116"/>
      <c r="E41" s="117"/>
      <c r="F41" s="118"/>
      <c r="G41" s="112" t="s">
        <v>308</v>
      </c>
      <c r="H41" s="112" t="s">
        <v>316</v>
      </c>
      <c r="I41" s="189" t="s">
        <v>328</v>
      </c>
      <c r="J41" s="189" t="s">
        <v>329</v>
      </c>
      <c r="K41" s="86"/>
      <c r="L41" s="119"/>
      <c r="M41" s="114" t="str">
        <f t="shared" si="0"/>
        <v>C4.I2 Ejecuta diversos procesos de soldadura mediante técnicas establecidas, aplicando las normas de seguridad industrial.</v>
      </c>
    </row>
    <row r="42" spans="1:13" s="55" customFormat="1" ht="38.25" x14ac:dyDescent="0.2">
      <c r="A42" s="254"/>
      <c r="B42" s="255"/>
      <c r="C42" s="115"/>
      <c r="D42" s="116"/>
      <c r="E42" s="117"/>
      <c r="F42" s="118"/>
      <c r="G42" s="112" t="s">
        <v>311</v>
      </c>
      <c r="H42" s="112" t="s">
        <v>331</v>
      </c>
      <c r="I42" s="189" t="s">
        <v>332</v>
      </c>
      <c r="J42" s="189" t="s">
        <v>333</v>
      </c>
      <c r="K42" s="86"/>
      <c r="L42" s="119"/>
      <c r="M42" s="114" t="str">
        <f t="shared" si="0"/>
        <v>C4.I3 Utiliza máquinas herramientas en fabricación de piezas diversas de acuerdo a los estándares y normas de seguridad industrial.</v>
      </c>
    </row>
    <row r="43" spans="1:13" s="55" customFormat="1" ht="38.25" x14ac:dyDescent="0.2">
      <c r="A43" s="254"/>
      <c r="B43" s="255"/>
      <c r="C43" s="115"/>
      <c r="D43" s="116"/>
      <c r="E43" s="117"/>
      <c r="F43" s="118"/>
      <c r="G43" s="112" t="s">
        <v>315</v>
      </c>
      <c r="H43" s="112" t="s">
        <v>312</v>
      </c>
      <c r="I43" s="189" t="s">
        <v>335</v>
      </c>
      <c r="J43" s="189" t="s">
        <v>336</v>
      </c>
      <c r="K43" s="86"/>
      <c r="L43" s="119"/>
      <c r="M43" s="114" t="str">
        <f t="shared" si="0"/>
        <v>C4.I4 Realiza procesos de rectificado de las piezas con diversas máquinas herramientas uso eficiente de la energía y optimización de los procesos.</v>
      </c>
    </row>
    <row r="44" spans="1:13" s="55" customFormat="1" ht="51" x14ac:dyDescent="0.2">
      <c r="A44" s="254"/>
      <c r="B44" s="255"/>
      <c r="C44" s="115"/>
      <c r="D44" s="116"/>
      <c r="E44" s="117"/>
      <c r="F44" s="118"/>
      <c r="G44" s="112" t="s">
        <v>448</v>
      </c>
      <c r="H44" s="112" t="s">
        <v>337</v>
      </c>
      <c r="I44" s="189" t="s">
        <v>338</v>
      </c>
      <c r="J44" s="189" t="s">
        <v>339</v>
      </c>
      <c r="K44" s="86"/>
      <c r="L44" s="119"/>
      <c r="M44" s="114" t="str">
        <f t="shared" si="0"/>
        <v>C4.I5 Comprueba ensambles de  las piezas mecanizadas y verifica el control de calidad en diversos procesos utilizando equipos e instrumentos homologados.</v>
      </c>
    </row>
    <row r="45" spans="1:13" s="55" customFormat="1" x14ac:dyDescent="0.2">
      <c r="A45" s="254"/>
      <c r="B45" s="255"/>
      <c r="C45" s="115"/>
      <c r="D45" s="116"/>
      <c r="E45" s="117"/>
      <c r="F45" s="118"/>
      <c r="G45" s="112"/>
      <c r="H45" s="112"/>
      <c r="I45" s="111"/>
      <c r="J45" s="111"/>
      <c r="K45" s="86"/>
      <c r="L45" s="119"/>
      <c r="M45" s="114" t="str">
        <f t="shared" si="0"/>
        <v xml:space="preserve">   </v>
      </c>
    </row>
    <row r="46" spans="1:13" s="55" customFormat="1" x14ac:dyDescent="0.2">
      <c r="A46" s="254"/>
      <c r="B46" s="255"/>
      <c r="C46" s="115"/>
      <c r="D46" s="116"/>
      <c r="E46" s="117"/>
      <c r="F46" s="118"/>
      <c r="G46" s="112"/>
      <c r="H46" s="112"/>
      <c r="I46" s="111"/>
      <c r="J46" s="111"/>
      <c r="K46" s="86"/>
      <c r="L46" s="119"/>
      <c r="M46" s="114" t="str">
        <f t="shared" si="0"/>
        <v xml:space="preserve">   </v>
      </c>
    </row>
    <row r="47" spans="1:13" s="55" customFormat="1" x14ac:dyDescent="0.2">
      <c r="A47" s="254"/>
      <c r="B47" s="255"/>
      <c r="C47" s="115"/>
      <c r="D47" s="116"/>
      <c r="E47" s="117"/>
      <c r="F47" s="118"/>
      <c r="G47" s="112"/>
      <c r="H47" s="112"/>
      <c r="I47" s="111"/>
      <c r="J47" s="111"/>
      <c r="K47" s="86"/>
      <c r="L47" s="119"/>
      <c r="M47" s="114" t="str">
        <f t="shared" si="0"/>
        <v xml:space="preserve">   </v>
      </c>
    </row>
    <row r="48" spans="1:13" s="55" customFormat="1" x14ac:dyDescent="0.2">
      <c r="A48" s="254"/>
      <c r="B48" s="255"/>
      <c r="C48" s="115"/>
      <c r="D48" s="116"/>
      <c r="E48" s="117"/>
      <c r="F48" s="118"/>
      <c r="G48" s="112"/>
      <c r="H48" s="112"/>
      <c r="I48" s="111"/>
      <c r="J48" s="111"/>
      <c r="K48" s="86"/>
      <c r="L48" s="119"/>
      <c r="M48" s="114" t="str">
        <f t="shared" si="0"/>
        <v xml:space="preserve">   </v>
      </c>
    </row>
    <row r="49" spans="1:13" s="55" customFormat="1" x14ac:dyDescent="0.2">
      <c r="A49" s="254"/>
      <c r="B49" s="255"/>
      <c r="C49" s="115"/>
      <c r="D49" s="116"/>
      <c r="E49" s="117"/>
      <c r="F49" s="118"/>
      <c r="G49" s="112"/>
      <c r="H49" s="112"/>
      <c r="I49" s="111"/>
      <c r="J49" s="111"/>
      <c r="K49" s="86"/>
      <c r="L49" s="119"/>
      <c r="M49" s="114" t="str">
        <f t="shared" si="0"/>
        <v xml:space="preserve">   </v>
      </c>
    </row>
    <row r="50" spans="1:13" s="55" customFormat="1" ht="42.75" customHeight="1" x14ac:dyDescent="0.2">
      <c r="A50" s="254" t="s">
        <v>68</v>
      </c>
      <c r="B50" s="255" t="s">
        <v>104</v>
      </c>
      <c r="C50" s="111" t="s">
        <v>319</v>
      </c>
      <c r="D50" s="111" t="s">
        <v>341</v>
      </c>
      <c r="E50" s="189" t="s">
        <v>342</v>
      </c>
      <c r="F50" s="189" t="s">
        <v>343</v>
      </c>
      <c r="G50" s="112" t="s">
        <v>323</v>
      </c>
      <c r="H50" s="112" t="s">
        <v>345</v>
      </c>
      <c r="I50" s="189" t="s">
        <v>346</v>
      </c>
      <c r="J50" s="189" t="s">
        <v>347</v>
      </c>
      <c r="K50" s="86"/>
      <c r="L50" s="113" t="str">
        <f>CONCATENATE(C50," ",D50," ",E50," ",F50," ",C51," ",D51," ",E51," ",F51)</f>
        <v xml:space="preserve">UC1.C5 Aplicar técnicas y procedimientos algebraicos  en la solución de problemas mecánicos eléctricos y electrónicos.    </v>
      </c>
      <c r="M50" s="114" t="str">
        <f t="shared" si="0"/>
        <v>C5.I1 Utiliza  la lógica proposicional para dar solución a problemas  electrónicos.</v>
      </c>
    </row>
    <row r="51" spans="1:13" s="55" customFormat="1" ht="51" x14ac:dyDescent="0.2">
      <c r="A51" s="254"/>
      <c r="B51" s="255"/>
      <c r="C51" s="115"/>
      <c r="D51" s="116"/>
      <c r="E51" s="117"/>
      <c r="F51" s="118"/>
      <c r="G51" s="112" t="s">
        <v>327</v>
      </c>
      <c r="H51" s="112" t="s">
        <v>349</v>
      </c>
      <c r="I51" s="189" t="s">
        <v>350</v>
      </c>
      <c r="J51" s="189" t="s">
        <v>351</v>
      </c>
      <c r="K51" s="86"/>
      <c r="L51" s="119"/>
      <c r="M51" s="114" t="str">
        <f t="shared" si="0"/>
        <v>C5.I2 Grafica funciones lineales, cuadráticas y trigonométricas considerando el comportamiento de dispositivos eléctricos y electrónicos.</v>
      </c>
    </row>
    <row r="52" spans="1:13" s="55" customFormat="1" ht="38.25" x14ac:dyDescent="0.2">
      <c r="A52" s="254"/>
      <c r="B52" s="255"/>
      <c r="C52" s="115"/>
      <c r="D52" s="116"/>
      <c r="E52" s="117"/>
      <c r="F52" s="118"/>
      <c r="G52" s="112" t="s">
        <v>330</v>
      </c>
      <c r="H52" s="112" t="s">
        <v>353</v>
      </c>
      <c r="I52" s="189" t="s">
        <v>354</v>
      </c>
      <c r="J52" s="189" t="s">
        <v>355</v>
      </c>
      <c r="K52" s="86"/>
      <c r="L52" s="119"/>
      <c r="M52" s="114" t="str">
        <f t="shared" si="0"/>
        <v xml:space="preserve">C5.I3 Elabora cuadros estadísticos en los circuitos mecánicos, eléctricos y electrónicos  considerando las mediciones realizadas. </v>
      </c>
    </row>
    <row r="53" spans="1:13" s="55" customFormat="1" ht="25.5" x14ac:dyDescent="0.2">
      <c r="A53" s="254"/>
      <c r="B53" s="255"/>
      <c r="C53" s="115"/>
      <c r="D53" s="116"/>
      <c r="E53" s="117"/>
      <c r="F53" s="118"/>
      <c r="G53" s="112" t="s">
        <v>334</v>
      </c>
      <c r="H53" s="112" t="s">
        <v>357</v>
      </c>
      <c r="I53" s="189" t="s">
        <v>358</v>
      </c>
      <c r="J53" s="189" t="s">
        <v>359</v>
      </c>
      <c r="K53" s="86"/>
      <c r="L53" s="119"/>
      <c r="M53" s="114" t="str">
        <f t="shared" si="0"/>
        <v>C5.I4 Calcula parámetros mecánicos, eléctricos y electrónicos  considerando las variables físicas.</v>
      </c>
    </row>
    <row r="54" spans="1:13" s="55" customFormat="1" x14ac:dyDescent="0.2">
      <c r="A54" s="254"/>
      <c r="B54" s="255"/>
      <c r="C54" s="115"/>
      <c r="D54" s="116"/>
      <c r="E54" s="117"/>
      <c r="F54" s="118"/>
      <c r="G54" s="112"/>
      <c r="H54" s="112"/>
      <c r="I54" s="111"/>
      <c r="J54" s="111"/>
      <c r="K54" s="86"/>
      <c r="L54" s="119"/>
      <c r="M54" s="114" t="str">
        <f t="shared" si="0"/>
        <v xml:space="preserve">   </v>
      </c>
    </row>
    <row r="55" spans="1:13" s="55" customFormat="1" x14ac:dyDescent="0.2">
      <c r="A55" s="254"/>
      <c r="B55" s="255"/>
      <c r="C55" s="115"/>
      <c r="D55" s="116"/>
      <c r="E55" s="117"/>
      <c r="F55" s="118"/>
      <c r="G55" s="112"/>
      <c r="H55" s="112"/>
      <c r="I55" s="111"/>
      <c r="J55" s="111"/>
      <c r="K55" s="86"/>
      <c r="L55" s="119"/>
      <c r="M55" s="114" t="str">
        <f t="shared" si="0"/>
        <v xml:space="preserve">   </v>
      </c>
    </row>
    <row r="56" spans="1:13" s="55" customFormat="1" x14ac:dyDescent="0.2">
      <c r="A56" s="254"/>
      <c r="B56" s="255"/>
      <c r="C56" s="115"/>
      <c r="D56" s="116"/>
      <c r="E56" s="117"/>
      <c r="F56" s="118"/>
      <c r="G56" s="112"/>
      <c r="H56" s="112"/>
      <c r="I56" s="111"/>
      <c r="J56" s="111"/>
      <c r="K56" s="86"/>
      <c r="L56" s="119"/>
      <c r="M56" s="114" t="str">
        <f t="shared" si="0"/>
        <v xml:space="preserve">   </v>
      </c>
    </row>
    <row r="57" spans="1:13" s="55" customFormat="1" x14ac:dyDescent="0.2">
      <c r="A57" s="254"/>
      <c r="B57" s="255"/>
      <c r="C57" s="115"/>
      <c r="D57" s="116"/>
      <c r="E57" s="117"/>
      <c r="F57" s="118"/>
      <c r="G57" s="112"/>
      <c r="H57" s="112"/>
      <c r="I57" s="111"/>
      <c r="J57" s="111"/>
      <c r="K57" s="86"/>
      <c r="L57" s="119"/>
      <c r="M57" s="114" t="str">
        <f t="shared" si="0"/>
        <v xml:space="preserve">   </v>
      </c>
    </row>
    <row r="58" spans="1:13" s="55" customFormat="1" x14ac:dyDescent="0.2">
      <c r="A58" s="254"/>
      <c r="B58" s="255"/>
      <c r="C58" s="115"/>
      <c r="D58" s="116"/>
      <c r="E58" s="117"/>
      <c r="F58" s="118"/>
      <c r="G58" s="112"/>
      <c r="H58" s="112"/>
      <c r="I58" s="111"/>
      <c r="J58" s="111"/>
      <c r="K58" s="86"/>
      <c r="L58" s="119"/>
      <c r="M58" s="114" t="str">
        <f t="shared" si="0"/>
        <v xml:space="preserve">   </v>
      </c>
    </row>
    <row r="59" spans="1:13" s="55" customFormat="1" x14ac:dyDescent="0.2">
      <c r="A59" s="254"/>
      <c r="B59" s="255"/>
      <c r="C59" s="115"/>
      <c r="D59" s="116"/>
      <c r="E59" s="117"/>
      <c r="F59" s="118"/>
      <c r="G59" s="112"/>
      <c r="H59" s="112"/>
      <c r="I59" s="111"/>
      <c r="J59" s="111"/>
      <c r="K59" s="86"/>
      <c r="L59" s="119"/>
      <c r="M59" s="114" t="str">
        <f t="shared" si="0"/>
        <v xml:space="preserve">   </v>
      </c>
    </row>
    <row r="60" spans="1:13" s="55" customFormat="1" ht="53.25" customHeight="1" x14ac:dyDescent="0.2">
      <c r="A60" s="254" t="s">
        <v>68</v>
      </c>
      <c r="B60" s="255" t="s">
        <v>104</v>
      </c>
      <c r="C60" s="111" t="s">
        <v>380</v>
      </c>
      <c r="D60" s="189" t="s">
        <v>320</v>
      </c>
      <c r="E60" s="189" t="s">
        <v>361</v>
      </c>
      <c r="F60" s="189" t="s">
        <v>362</v>
      </c>
      <c r="G60" s="112" t="s">
        <v>383</v>
      </c>
      <c r="H60" s="190" t="s">
        <v>324</v>
      </c>
      <c r="I60" s="189" t="s">
        <v>364</v>
      </c>
      <c r="J60" s="189" t="s">
        <v>365</v>
      </c>
      <c r="K60" s="86"/>
      <c r="L60" s="113" t="str">
        <f>CONCATENATE(C60," ",D60," ",E60," ",F60," ",C61," ",D61," ",E61," ",F61)</f>
        <v xml:space="preserve">UC1.C6 Ejecutar proceso de carga y descarga de los circuitos de control digital que gobiernan los sistemas electrónicos programables  considerando el tipo de diseño, la optimización de los procesos y normativa electrónica vigente.        </v>
      </c>
      <c r="M60" s="114" t="str">
        <f t="shared" si="0"/>
        <v>C6.I1 Reconoce tecnologías de fabricación de los circuitos integrados considerando la manuales del fabricante, buenas prácticas de diseño de software y optimización de los procesos.</v>
      </c>
    </row>
    <row r="61" spans="1:13" s="55" customFormat="1" ht="51" x14ac:dyDescent="0.2">
      <c r="A61" s="254"/>
      <c r="B61" s="255"/>
      <c r="C61" s="115"/>
      <c r="D61" s="116"/>
      <c r="E61" s="117"/>
      <c r="F61" s="118"/>
      <c r="G61" s="112" t="s">
        <v>386</v>
      </c>
      <c r="H61" s="190" t="s">
        <v>295</v>
      </c>
      <c r="I61" s="189" t="s">
        <v>367</v>
      </c>
      <c r="J61" s="189" t="s">
        <v>368</v>
      </c>
      <c r="K61" s="86"/>
      <c r="L61" s="119"/>
      <c r="M61" s="114" t="str">
        <f t="shared" si="0"/>
        <v>C6.I2 Simula  funcionamiento de las compuertas lógicas usando software multisim considerando el tipo de diseño, optimización de los procesos y normativa electrónica vigente.</v>
      </c>
    </row>
    <row r="62" spans="1:13" s="55" customFormat="1" ht="38.25" x14ac:dyDescent="0.2">
      <c r="A62" s="254"/>
      <c r="B62" s="255"/>
      <c r="C62" s="115"/>
      <c r="D62" s="116"/>
      <c r="E62" s="117"/>
      <c r="F62" s="118"/>
      <c r="G62" s="112" t="s">
        <v>389</v>
      </c>
      <c r="H62" s="190" t="s">
        <v>370</v>
      </c>
      <c r="I62" s="189" t="s">
        <v>371</v>
      </c>
      <c r="J62" s="189" t="s">
        <v>372</v>
      </c>
      <c r="K62" s="86"/>
      <c r="L62" s="119"/>
      <c r="M62" s="114" t="str">
        <f t="shared" si="0"/>
        <v>C6.I3 Interpreta  postulados y teoremas del algebra de Boole  considerando las técnicas de simplificación y diseño de los circuitos de control digital.</v>
      </c>
    </row>
    <row r="63" spans="1:13" s="55" customFormat="1" ht="63.75" x14ac:dyDescent="0.2">
      <c r="A63" s="254"/>
      <c r="B63" s="255"/>
      <c r="C63" s="115"/>
      <c r="D63" s="116"/>
      <c r="E63" s="117"/>
      <c r="F63" s="118"/>
      <c r="G63" s="112" t="s">
        <v>393</v>
      </c>
      <c r="H63" s="112" t="s">
        <v>353</v>
      </c>
      <c r="I63" s="189" t="s">
        <v>374</v>
      </c>
      <c r="J63" s="189" t="s">
        <v>375</v>
      </c>
      <c r="K63" s="86"/>
      <c r="L63" s="119"/>
      <c r="M63" s="114" t="str">
        <f t="shared" si="0"/>
        <v xml:space="preserve">C6.I4 Elabora  circuitos de control con lógica combinatoria considerando parámetros eléctricos, FAN IN /FAN OUT (procesos de carga de entrada y salida) y la optimización de los proceso. </v>
      </c>
    </row>
    <row r="64" spans="1:13" s="55" customFormat="1" ht="38.25" x14ac:dyDescent="0.2">
      <c r="A64" s="254"/>
      <c r="B64" s="255"/>
      <c r="C64" s="115"/>
      <c r="D64" s="116"/>
      <c r="E64" s="117"/>
      <c r="F64" s="118"/>
      <c r="G64" s="112" t="s">
        <v>396</v>
      </c>
      <c r="H64" s="112" t="s">
        <v>377</v>
      </c>
      <c r="I64" s="189" t="s">
        <v>378</v>
      </c>
      <c r="J64" s="189" t="s">
        <v>379</v>
      </c>
      <c r="K64" s="86"/>
      <c r="L64" s="119"/>
      <c r="M64" s="114" t="str">
        <f t="shared" si="0"/>
        <v>C6.I5  Prueba  Circuitos de control digital con lógica secuencial  considerando interfaz de potencia, tipo de diseño y normativa vigente.</v>
      </c>
    </row>
    <row r="65" spans="1:13" s="55" customFormat="1" x14ac:dyDescent="0.2">
      <c r="A65" s="254"/>
      <c r="B65" s="255"/>
      <c r="C65" s="115"/>
      <c r="D65" s="116"/>
      <c r="E65" s="117"/>
      <c r="F65" s="118"/>
      <c r="G65" s="112"/>
      <c r="H65" s="112"/>
      <c r="I65" s="111"/>
      <c r="J65" s="111"/>
      <c r="K65" s="86"/>
      <c r="L65" s="119"/>
      <c r="M65" s="114" t="str">
        <f t="shared" si="0"/>
        <v xml:space="preserve">   </v>
      </c>
    </row>
    <row r="66" spans="1:13" s="55" customFormat="1" x14ac:dyDescent="0.2">
      <c r="A66" s="254"/>
      <c r="B66" s="255"/>
      <c r="C66" s="115"/>
      <c r="D66" s="116"/>
      <c r="E66" s="117"/>
      <c r="F66" s="118"/>
      <c r="G66" s="112"/>
      <c r="H66" s="112"/>
      <c r="I66" s="111"/>
      <c r="J66" s="111"/>
      <c r="K66" s="86"/>
      <c r="L66" s="119"/>
      <c r="M66" s="114" t="str">
        <f t="shared" si="0"/>
        <v xml:space="preserve">   </v>
      </c>
    </row>
    <row r="67" spans="1:13" s="55" customFormat="1" x14ac:dyDescent="0.2">
      <c r="A67" s="254"/>
      <c r="B67" s="255"/>
      <c r="C67" s="115"/>
      <c r="D67" s="116"/>
      <c r="E67" s="117"/>
      <c r="F67" s="118"/>
      <c r="G67" s="112"/>
      <c r="H67" s="112"/>
      <c r="I67" s="111"/>
      <c r="J67" s="111"/>
      <c r="K67" s="86"/>
      <c r="L67" s="119"/>
      <c r="M67" s="114" t="str">
        <f t="shared" si="0"/>
        <v xml:space="preserve">   </v>
      </c>
    </row>
    <row r="68" spans="1:13" s="55" customFormat="1" x14ac:dyDescent="0.2">
      <c r="A68" s="254"/>
      <c r="B68" s="255"/>
      <c r="C68" s="115"/>
      <c r="D68" s="116"/>
      <c r="E68" s="117"/>
      <c r="F68" s="118"/>
      <c r="G68" s="112"/>
      <c r="H68" s="112"/>
      <c r="I68" s="111"/>
      <c r="J68" s="111"/>
      <c r="K68" s="86"/>
      <c r="L68" s="119"/>
      <c r="M68" s="114" t="str">
        <f t="shared" si="0"/>
        <v xml:space="preserve">   </v>
      </c>
    </row>
    <row r="69" spans="1:13" s="55" customFormat="1" x14ac:dyDescent="0.2">
      <c r="A69" s="254"/>
      <c r="B69" s="255"/>
      <c r="C69" s="115"/>
      <c r="D69" s="116"/>
      <c r="E69" s="117"/>
      <c r="F69" s="118"/>
      <c r="G69" s="112"/>
      <c r="H69" s="112"/>
      <c r="I69" s="111"/>
      <c r="J69" s="111"/>
      <c r="K69" s="86"/>
      <c r="L69" s="119"/>
      <c r="M69" s="114" t="str">
        <f t="shared" si="0"/>
        <v xml:space="preserve">   </v>
      </c>
    </row>
    <row r="70" spans="1:13" s="55" customFormat="1" ht="42.75" customHeight="1" x14ac:dyDescent="0.2">
      <c r="A70" s="254" t="s">
        <v>68</v>
      </c>
      <c r="B70" s="255" t="s">
        <v>104</v>
      </c>
      <c r="C70" s="111" t="s">
        <v>399</v>
      </c>
      <c r="D70" s="111" t="s">
        <v>283</v>
      </c>
      <c r="E70" s="111" t="s">
        <v>381</v>
      </c>
      <c r="F70" s="111" t="s">
        <v>382</v>
      </c>
      <c r="G70" s="112" t="s">
        <v>403</v>
      </c>
      <c r="H70" s="112" t="s">
        <v>370</v>
      </c>
      <c r="I70" s="189" t="s">
        <v>384</v>
      </c>
      <c r="J70" s="189" t="s">
        <v>385</v>
      </c>
      <c r="K70" s="86"/>
      <c r="L70" s="113" t="str">
        <f>CONCATENATE(C70," ",D70," ",E70," ",F70," ",C71," ",D71," ",E71," ",F71)</f>
        <v xml:space="preserve">UC1.C7 Elaborar sistemas neumáticos y sistemas hidráulicos de acuerdo a las condiciones de operación, estándares de seguridad y normativa vigente.        </v>
      </c>
      <c r="M70" s="114" t="str">
        <f t="shared" si="0"/>
        <v>C7.I1 Interpreta información técnica de los componentes neumáticos e hidraulicos  considerando manuales técnicas, catálogos, parámetros y normativa vigente.</v>
      </c>
    </row>
    <row r="71" spans="1:13" s="55" customFormat="1" ht="51" x14ac:dyDescent="0.2">
      <c r="A71" s="254"/>
      <c r="B71" s="255"/>
      <c r="C71" s="115"/>
      <c r="D71" s="116"/>
      <c r="E71" s="117"/>
      <c r="F71" s="118"/>
      <c r="G71" s="112" t="s">
        <v>406</v>
      </c>
      <c r="H71" s="112" t="s">
        <v>353</v>
      </c>
      <c r="I71" s="189" t="s">
        <v>387</v>
      </c>
      <c r="J71" s="189" t="s">
        <v>388</v>
      </c>
      <c r="K71" s="86"/>
      <c r="L71" s="119"/>
      <c r="M71" s="114" t="str">
        <f t="shared" si="0"/>
        <v>C7.I2 Elabora sistemas neumáticos de control  teniendo en cuenta la optimización  de los procesos, simbología normalizada y parámetros.</v>
      </c>
    </row>
    <row r="72" spans="1:13" s="55" customFormat="1" ht="25.5" x14ac:dyDescent="0.2">
      <c r="A72" s="254"/>
      <c r="B72" s="255"/>
      <c r="C72" s="115"/>
      <c r="D72" s="116"/>
      <c r="E72" s="117"/>
      <c r="F72" s="118"/>
      <c r="G72" s="112" t="s">
        <v>410</v>
      </c>
      <c r="H72" s="112" t="s">
        <v>390</v>
      </c>
      <c r="I72" s="189" t="s">
        <v>391</v>
      </c>
      <c r="J72" s="189" t="s">
        <v>392</v>
      </c>
      <c r="K72" s="86"/>
      <c r="L72" s="119"/>
      <c r="M72" s="114" t="str">
        <f t="shared" si="0"/>
        <v>C7.I3 Prueba mandos de control neumático usando software y actuadores del proceso.</v>
      </c>
    </row>
    <row r="73" spans="1:13" s="55" customFormat="1" ht="51" x14ac:dyDescent="0.2">
      <c r="A73" s="254"/>
      <c r="B73" s="255"/>
      <c r="C73" s="115"/>
      <c r="D73" s="116"/>
      <c r="E73" s="117"/>
      <c r="F73" s="118"/>
      <c r="G73" s="112" t="s">
        <v>413</v>
      </c>
      <c r="H73" s="112" t="s">
        <v>353</v>
      </c>
      <c r="I73" s="189" t="s">
        <v>394</v>
      </c>
      <c r="J73" s="189" t="s">
        <v>395</v>
      </c>
      <c r="K73" s="86"/>
      <c r="L73" s="119"/>
      <c r="M73" s="114" t="str">
        <f t="shared" si="0"/>
        <v>C7.I4 Elabora mandos de control para sistemas hidráulicos teniendo en cuenta condiciones de operación, estándares de seguridad y normativa vigente.</v>
      </c>
    </row>
    <row r="74" spans="1:13" s="55" customFormat="1" ht="25.5" x14ac:dyDescent="0.2">
      <c r="A74" s="254"/>
      <c r="B74" s="255"/>
      <c r="C74" s="115"/>
      <c r="D74" s="116"/>
      <c r="E74" s="117"/>
      <c r="F74" s="118"/>
      <c r="G74" s="112" t="s">
        <v>396</v>
      </c>
      <c r="H74" s="112" t="s">
        <v>316</v>
      </c>
      <c r="I74" s="189" t="s">
        <v>397</v>
      </c>
      <c r="J74" s="189" t="s">
        <v>398</v>
      </c>
      <c r="K74" s="86"/>
      <c r="L74" s="119"/>
      <c r="M74" s="114" t="str">
        <f t="shared" si="0"/>
        <v>C6.I5 Ejecuta la puesta en  marcha  de los sistemas hidráulicos   cumpliendo estándares de seguridad y normativa vigente.</v>
      </c>
    </row>
    <row r="75" spans="1:13" s="55" customFormat="1" x14ac:dyDescent="0.2">
      <c r="A75" s="254"/>
      <c r="B75" s="255"/>
      <c r="C75" s="115"/>
      <c r="D75" s="116"/>
      <c r="E75" s="117"/>
      <c r="F75" s="118"/>
      <c r="G75" s="112"/>
      <c r="H75" s="112"/>
      <c r="I75" s="111"/>
      <c r="J75" s="111"/>
      <c r="K75" s="86"/>
      <c r="L75" s="119"/>
      <c r="M75" s="114" t="str">
        <f t="shared" ref="M75:M138" si="1">CONCATENATE(G75," ",H75," ",I75," ",J75)</f>
        <v xml:space="preserve">   </v>
      </c>
    </row>
    <row r="76" spans="1:13" s="55" customFormat="1" x14ac:dyDescent="0.2">
      <c r="A76" s="254"/>
      <c r="B76" s="255"/>
      <c r="C76" s="115"/>
      <c r="D76" s="116"/>
      <c r="E76" s="117"/>
      <c r="F76" s="118"/>
      <c r="G76" s="112"/>
      <c r="H76" s="112"/>
      <c r="I76" s="111"/>
      <c r="J76" s="111"/>
      <c r="K76" s="86"/>
      <c r="L76" s="119"/>
      <c r="M76" s="114" t="str">
        <f t="shared" si="1"/>
        <v xml:space="preserve">   </v>
      </c>
    </row>
    <row r="77" spans="1:13" s="55" customFormat="1" x14ac:dyDescent="0.2">
      <c r="A77" s="254"/>
      <c r="B77" s="255"/>
      <c r="C77" s="115"/>
      <c r="D77" s="116"/>
      <c r="E77" s="117"/>
      <c r="F77" s="118"/>
      <c r="G77" s="112"/>
      <c r="H77" s="112"/>
      <c r="I77" s="111"/>
      <c r="J77" s="111"/>
      <c r="K77" s="86"/>
      <c r="L77" s="119"/>
      <c r="M77" s="114" t="str">
        <f t="shared" si="1"/>
        <v xml:space="preserve">   </v>
      </c>
    </row>
    <row r="78" spans="1:13" s="55" customFormat="1" x14ac:dyDescent="0.2">
      <c r="A78" s="254"/>
      <c r="B78" s="255"/>
      <c r="C78" s="115"/>
      <c r="D78" s="116"/>
      <c r="E78" s="117"/>
      <c r="F78" s="118"/>
      <c r="G78" s="112"/>
      <c r="H78" s="112"/>
      <c r="I78" s="111"/>
      <c r="J78" s="111"/>
      <c r="K78" s="86"/>
      <c r="L78" s="119"/>
      <c r="M78" s="114" t="str">
        <f t="shared" si="1"/>
        <v xml:space="preserve">   </v>
      </c>
    </row>
    <row r="79" spans="1:13" s="55" customFormat="1" x14ac:dyDescent="0.2">
      <c r="A79" s="254"/>
      <c r="B79" s="255"/>
      <c r="C79" s="115"/>
      <c r="D79" s="116"/>
      <c r="E79" s="117"/>
      <c r="F79" s="118"/>
      <c r="G79" s="112"/>
      <c r="H79" s="112"/>
      <c r="I79" s="111"/>
      <c r="J79" s="111"/>
      <c r="K79" s="86"/>
      <c r="L79" s="119"/>
      <c r="M79" s="114" t="str">
        <f t="shared" si="1"/>
        <v xml:space="preserve">   </v>
      </c>
    </row>
    <row r="80" spans="1:13" s="55" customFormat="1" ht="36.75" customHeight="1" x14ac:dyDescent="0.2">
      <c r="A80" s="254" t="s">
        <v>68</v>
      </c>
      <c r="B80" s="255" t="s">
        <v>104</v>
      </c>
      <c r="C80" s="111" t="s">
        <v>340</v>
      </c>
      <c r="D80" s="111" t="s">
        <v>400</v>
      </c>
      <c r="E80" s="189" t="s">
        <v>401</v>
      </c>
      <c r="F80" s="189" t="s">
        <v>402</v>
      </c>
      <c r="G80" s="112" t="s">
        <v>344</v>
      </c>
      <c r="H80" s="112" t="s">
        <v>312</v>
      </c>
      <c r="I80" s="189" t="s">
        <v>404</v>
      </c>
      <c r="J80" s="189" t="s">
        <v>405</v>
      </c>
      <c r="K80" s="86"/>
      <c r="L80" s="113" t="str">
        <f>CONCATENATE(C80," ",D80," ",E80," ",F80," ",C81," ",D81," ",E81," ",F81)</f>
        <v xml:space="preserve">UC1.C8 Instalar máquinas eléctricas y transformadores  considerando, sus parámetros, variables y ahorro eficiente de la energía.     </v>
      </c>
      <c r="M80" s="114" t="str">
        <f t="shared" si="1"/>
        <v>C8.I1 Realiza cálculos para el diseño de transformadores considerando manuales de fabricación, estándares y normatividad vigente.</v>
      </c>
    </row>
    <row r="81" spans="1:13" s="55" customFormat="1" ht="38.25" x14ac:dyDescent="0.2">
      <c r="A81" s="254"/>
      <c r="B81" s="255"/>
      <c r="C81" s="115"/>
      <c r="D81" s="116"/>
      <c r="E81" s="117"/>
      <c r="F81" s="118"/>
      <c r="G81" s="112" t="s">
        <v>348</v>
      </c>
      <c r="H81" s="112" t="s">
        <v>407</v>
      </c>
      <c r="I81" s="189" t="s">
        <v>408</v>
      </c>
      <c r="J81" s="189" t="s">
        <v>409</v>
      </c>
      <c r="K81" s="86"/>
      <c r="L81" s="119"/>
      <c r="M81" s="114" t="str">
        <f t="shared" si="1"/>
        <v>C8.I2  Instala motores de corriente continua  considerando uso eficiente de la energía estándares de seguridad y normativa vigente.</v>
      </c>
    </row>
    <row r="82" spans="1:13" s="55" customFormat="1" ht="51" x14ac:dyDescent="0.2">
      <c r="A82" s="254"/>
      <c r="B82" s="255"/>
      <c r="C82" s="115"/>
      <c r="D82" s="116"/>
      <c r="E82" s="117"/>
      <c r="F82" s="118"/>
      <c r="G82" s="112" t="s">
        <v>352</v>
      </c>
      <c r="H82" s="112" t="s">
        <v>316</v>
      </c>
      <c r="I82" s="189" t="s">
        <v>411</v>
      </c>
      <c r="J82" s="189" t="s">
        <v>412</v>
      </c>
      <c r="K82" s="86"/>
      <c r="L82" s="119"/>
      <c r="M82" s="114" t="str">
        <f t="shared" si="1"/>
        <v>C8.I3 Ejecuta arranques de motores monofásicos de corriente alterna considerando la normatividad vigente, optimización de los procesos y estándares de seguridad.</v>
      </c>
    </row>
    <row r="83" spans="1:13" s="55" customFormat="1" ht="38.25" x14ac:dyDescent="0.2">
      <c r="A83" s="254"/>
      <c r="B83" s="255"/>
      <c r="C83" s="115"/>
      <c r="D83" s="116"/>
      <c r="E83" s="117"/>
      <c r="F83" s="118"/>
      <c r="G83" s="112" t="s">
        <v>356</v>
      </c>
      <c r="H83" s="112" t="s">
        <v>414</v>
      </c>
      <c r="I83" s="189" t="s">
        <v>415</v>
      </c>
      <c r="J83" s="189" t="s">
        <v>416</v>
      </c>
      <c r="K83" s="86"/>
      <c r="L83" s="119"/>
      <c r="M83" s="114" t="str">
        <f t="shared" si="1"/>
        <v>C8.I4 Instala motores trifásicos de corriente alterna teniendo en cuenta esquemas, diagramas, uso eficiente de la energía normatividad vigente.</v>
      </c>
    </row>
    <row r="84" spans="1:13" s="55" customFormat="1" x14ac:dyDescent="0.2">
      <c r="A84" s="254"/>
      <c r="B84" s="255"/>
      <c r="C84" s="115"/>
      <c r="D84" s="116"/>
      <c r="E84" s="117"/>
      <c r="F84" s="118"/>
      <c r="G84" s="112"/>
      <c r="H84" s="112"/>
      <c r="I84" s="111"/>
      <c r="J84" s="111"/>
      <c r="K84" s="86"/>
      <c r="L84" s="119"/>
      <c r="M84" s="114" t="str">
        <f t="shared" si="1"/>
        <v xml:space="preserve">   </v>
      </c>
    </row>
    <row r="85" spans="1:13" s="55" customFormat="1" x14ac:dyDescent="0.2">
      <c r="A85" s="254"/>
      <c r="B85" s="255"/>
      <c r="C85" s="115"/>
      <c r="D85" s="116"/>
      <c r="E85" s="117"/>
      <c r="F85" s="118"/>
      <c r="G85" s="112"/>
      <c r="H85" s="112"/>
      <c r="I85" s="111"/>
      <c r="J85" s="111"/>
      <c r="K85" s="86"/>
      <c r="L85" s="119"/>
      <c r="M85" s="114" t="str">
        <f t="shared" si="1"/>
        <v xml:space="preserve">   </v>
      </c>
    </row>
    <row r="86" spans="1:13" s="55" customFormat="1" x14ac:dyDescent="0.2">
      <c r="A86" s="254"/>
      <c r="B86" s="255"/>
      <c r="C86" s="115"/>
      <c r="D86" s="116"/>
      <c r="E86" s="117"/>
      <c r="F86" s="118"/>
      <c r="G86" s="112"/>
      <c r="H86" s="112"/>
      <c r="I86" s="111"/>
      <c r="J86" s="111"/>
      <c r="K86" s="86"/>
      <c r="L86" s="119"/>
      <c r="M86" s="114" t="str">
        <f t="shared" si="1"/>
        <v xml:space="preserve">   </v>
      </c>
    </row>
    <row r="87" spans="1:13" s="55" customFormat="1" x14ac:dyDescent="0.2">
      <c r="A87" s="254"/>
      <c r="B87" s="255"/>
      <c r="C87" s="115"/>
      <c r="D87" s="116"/>
      <c r="E87" s="117"/>
      <c r="F87" s="118"/>
      <c r="G87" s="112"/>
      <c r="H87" s="112"/>
      <c r="I87" s="111"/>
      <c r="J87" s="111"/>
      <c r="K87" s="86"/>
      <c r="L87" s="119"/>
      <c r="M87" s="114" t="str">
        <f t="shared" si="1"/>
        <v xml:space="preserve">   </v>
      </c>
    </row>
    <row r="88" spans="1:13" s="55" customFormat="1" x14ac:dyDescent="0.2">
      <c r="A88" s="254"/>
      <c r="B88" s="255"/>
      <c r="C88" s="115"/>
      <c r="D88" s="116"/>
      <c r="E88" s="117"/>
      <c r="F88" s="118"/>
      <c r="G88" s="112"/>
      <c r="H88" s="112"/>
      <c r="I88" s="111"/>
      <c r="J88" s="111"/>
      <c r="K88" s="86"/>
      <c r="L88" s="119"/>
      <c r="M88" s="114" t="str">
        <f t="shared" si="1"/>
        <v xml:space="preserve">   </v>
      </c>
    </row>
    <row r="89" spans="1:13" s="55" customFormat="1" x14ac:dyDescent="0.2">
      <c r="A89" s="254"/>
      <c r="B89" s="255"/>
      <c r="C89" s="115"/>
      <c r="D89" s="116"/>
      <c r="E89" s="117"/>
      <c r="F89" s="118"/>
      <c r="G89" s="112"/>
      <c r="H89" s="112"/>
      <c r="I89" s="111"/>
      <c r="J89" s="111"/>
      <c r="K89" s="86"/>
      <c r="L89" s="119"/>
      <c r="M89" s="114" t="str">
        <f t="shared" si="1"/>
        <v xml:space="preserve">   </v>
      </c>
    </row>
    <row r="90" spans="1:13" s="55" customFormat="1" ht="46.5" customHeight="1" x14ac:dyDescent="0.2">
      <c r="A90" s="254" t="s">
        <v>68</v>
      </c>
      <c r="B90" s="255" t="s">
        <v>104</v>
      </c>
      <c r="C90" s="189" t="s">
        <v>417</v>
      </c>
      <c r="D90" s="111" t="s">
        <v>418</v>
      </c>
      <c r="E90" s="189" t="s">
        <v>419</v>
      </c>
      <c r="F90" s="189" t="s">
        <v>420</v>
      </c>
      <c r="G90" s="112" t="s">
        <v>421</v>
      </c>
      <c r="H90" s="112" t="s">
        <v>422</v>
      </c>
      <c r="I90" s="111" t="s">
        <v>423</v>
      </c>
      <c r="J90" s="189" t="s">
        <v>424</v>
      </c>
      <c r="K90" s="86"/>
      <c r="L90" s="113" t="str">
        <f>CONCATENATE(C90," ",D90," ",E90," ",F90," ",C91," ",D91," ",E91," ",F91)</f>
        <v>UC1.C9   Aplicar  los principios básicos de las leyes fisicas  considerando modelos de cuerpo rígido y mecánica de fluidos  UC1.C10 Aplicar los principios básicos de las leyes fisicas considerando modelos electroestáticos y electrodinámicos</v>
      </c>
      <c r="M90" s="114" t="str">
        <f t="shared" si="1"/>
        <v>C9.I1  Relaciona principios de cinemática aplicados al campo de la mecatrónica</v>
      </c>
    </row>
    <row r="91" spans="1:13" s="55" customFormat="1" ht="38.25" x14ac:dyDescent="0.2">
      <c r="A91" s="254"/>
      <c r="B91" s="255"/>
      <c r="C91" s="115" t="s">
        <v>425</v>
      </c>
      <c r="D91" s="116" t="s">
        <v>341</v>
      </c>
      <c r="E91" s="191" t="s">
        <v>426</v>
      </c>
      <c r="F91" s="192" t="s">
        <v>427</v>
      </c>
      <c r="G91" s="112" t="s">
        <v>428</v>
      </c>
      <c r="H91" s="112" t="s">
        <v>429</v>
      </c>
      <c r="I91" s="189" t="s">
        <v>430</v>
      </c>
      <c r="J91" s="189" t="s">
        <v>431</v>
      </c>
      <c r="K91" s="86"/>
      <c r="L91" s="119"/>
      <c r="M91" s="114" t="str">
        <f t="shared" si="1"/>
        <v>C9.I2  Soluciona problemas relacionados a la mecánica de fluidos y termodinámica considerando la optimizacion de procesos.</v>
      </c>
    </row>
    <row r="92" spans="1:13" s="55" customFormat="1" ht="39" customHeight="1" x14ac:dyDescent="0.2">
      <c r="A92" s="254"/>
      <c r="B92" s="255"/>
      <c r="C92" s="115"/>
      <c r="D92" s="116"/>
      <c r="E92" s="117"/>
      <c r="F92" s="192"/>
      <c r="G92" s="112" t="s">
        <v>432</v>
      </c>
      <c r="H92" s="112" t="s">
        <v>331</v>
      </c>
      <c r="I92" s="189" t="s">
        <v>433</v>
      </c>
      <c r="J92" s="189" t="s">
        <v>434</v>
      </c>
      <c r="K92" s="86"/>
      <c r="L92" s="119"/>
      <c r="M92" s="114" t="str">
        <f t="shared" si="1"/>
        <v xml:space="preserve">C10.I1 Utiliza principios de electroestatica y electrodinamica en la solución de problemas electricos y electronicos </v>
      </c>
    </row>
    <row r="93" spans="1:13" s="55" customFormat="1" ht="38.25" hidden="1" x14ac:dyDescent="0.2">
      <c r="A93" s="254"/>
      <c r="B93" s="255"/>
      <c r="C93" s="115"/>
      <c r="D93" s="116"/>
      <c r="E93" s="117"/>
      <c r="F93" s="118"/>
      <c r="G93" s="112" t="s">
        <v>435</v>
      </c>
      <c r="H93" s="112" t="s">
        <v>436</v>
      </c>
      <c r="I93" s="189" t="s">
        <v>437</v>
      </c>
      <c r="J93" s="189" t="s">
        <v>438</v>
      </c>
      <c r="K93" s="86"/>
      <c r="L93" s="119"/>
      <c r="M93" s="114" t="str">
        <f t="shared" si="1"/>
        <v>C10.I2 Aplica propiedades del campo magnético a las máquinas rotativas   considerando la optimización de los procesos y uso eficiente de la energía.</v>
      </c>
    </row>
    <row r="94" spans="1:13" s="55" customFormat="1" hidden="1" x14ac:dyDescent="0.2">
      <c r="A94" s="254"/>
      <c r="B94" s="255"/>
      <c r="C94" s="115"/>
      <c r="D94" s="116"/>
      <c r="E94" s="117"/>
      <c r="F94" s="118"/>
      <c r="G94" s="112"/>
      <c r="H94" s="112"/>
      <c r="I94" s="111"/>
      <c r="J94" s="111"/>
      <c r="K94" s="86"/>
      <c r="L94" s="119"/>
      <c r="M94" s="114" t="str">
        <f t="shared" si="1"/>
        <v xml:space="preserve">   </v>
      </c>
    </row>
    <row r="95" spans="1:13" s="55" customFormat="1" hidden="1" x14ac:dyDescent="0.2">
      <c r="A95" s="254"/>
      <c r="B95" s="255"/>
      <c r="C95" s="115"/>
      <c r="D95" s="116"/>
      <c r="E95" s="117"/>
      <c r="F95" s="118"/>
      <c r="G95" s="112"/>
      <c r="H95" s="112"/>
      <c r="I95" s="111"/>
      <c r="J95" s="111"/>
      <c r="K95" s="86"/>
      <c r="L95" s="119"/>
      <c r="M95" s="114" t="str">
        <f t="shared" si="1"/>
        <v xml:space="preserve">   </v>
      </c>
    </row>
    <row r="96" spans="1:13" s="55" customFormat="1" hidden="1" x14ac:dyDescent="0.2">
      <c r="A96" s="254"/>
      <c r="B96" s="255"/>
      <c r="C96" s="115"/>
      <c r="D96" s="116"/>
      <c r="E96" s="117"/>
      <c r="F96" s="118"/>
      <c r="G96" s="112"/>
      <c r="H96" s="112"/>
      <c r="I96" s="111"/>
      <c r="J96" s="111"/>
      <c r="K96" s="86"/>
      <c r="L96" s="119"/>
      <c r="M96" s="114" t="str">
        <f t="shared" si="1"/>
        <v xml:space="preserve">   </v>
      </c>
    </row>
    <row r="97" spans="1:13" s="55" customFormat="1" hidden="1" x14ac:dyDescent="0.2">
      <c r="A97" s="254"/>
      <c r="B97" s="255"/>
      <c r="C97" s="115"/>
      <c r="D97" s="116"/>
      <c r="E97" s="117"/>
      <c r="F97" s="118"/>
      <c r="G97" s="112"/>
      <c r="H97" s="112"/>
      <c r="I97" s="111"/>
      <c r="J97" s="111"/>
      <c r="K97" s="86"/>
      <c r="L97" s="119"/>
      <c r="M97" s="114" t="str">
        <f t="shared" si="1"/>
        <v xml:space="preserve">   </v>
      </c>
    </row>
    <row r="98" spans="1:13" s="55" customFormat="1" hidden="1" x14ac:dyDescent="0.2">
      <c r="A98" s="254"/>
      <c r="B98" s="255"/>
      <c r="C98" s="115"/>
      <c r="D98" s="116"/>
      <c r="E98" s="117"/>
      <c r="F98" s="118"/>
      <c r="G98" s="112"/>
      <c r="H98" s="112"/>
      <c r="I98" s="111"/>
      <c r="J98" s="111"/>
      <c r="K98" s="86"/>
      <c r="L98" s="119"/>
      <c r="M98" s="114" t="str">
        <f t="shared" si="1"/>
        <v xml:space="preserve">   </v>
      </c>
    </row>
    <row r="99" spans="1:13" s="55" customFormat="1" hidden="1" x14ac:dyDescent="0.2">
      <c r="A99" s="254"/>
      <c r="B99" s="255"/>
      <c r="C99" s="115"/>
      <c r="D99" s="116"/>
      <c r="E99" s="117"/>
      <c r="F99" s="118"/>
      <c r="G99" s="112"/>
      <c r="H99" s="112"/>
      <c r="I99" s="111"/>
      <c r="J99" s="111"/>
      <c r="K99" s="86"/>
      <c r="L99" s="119"/>
      <c r="M99" s="114" t="str">
        <f t="shared" si="1"/>
        <v xml:space="preserve">   </v>
      </c>
    </row>
    <row r="100" spans="1:13" s="55" customFormat="1" ht="12.75" hidden="1" customHeight="1" x14ac:dyDescent="0.2">
      <c r="A100" s="254" t="s">
        <v>68</v>
      </c>
      <c r="B100" s="255" t="s">
        <v>104</v>
      </c>
      <c r="C100" s="111"/>
      <c r="D100" s="111"/>
      <c r="E100" s="111"/>
      <c r="F100" s="111"/>
      <c r="G100" s="112"/>
      <c r="H100" s="112"/>
      <c r="I100" s="111"/>
      <c r="J100" s="111"/>
      <c r="K100" s="86"/>
      <c r="L100" s="113" t="str">
        <f>CONCATENATE(C100," ",D100," ",E100," ",F100," ",C101," ",D101," ",E101," ",F101)</f>
        <v xml:space="preserve">       </v>
      </c>
      <c r="M100" s="114" t="str">
        <f t="shared" si="1"/>
        <v xml:space="preserve">   </v>
      </c>
    </row>
    <row r="101" spans="1:13" s="55" customFormat="1" hidden="1" x14ac:dyDescent="0.2">
      <c r="A101" s="254"/>
      <c r="B101" s="255"/>
      <c r="C101" s="115"/>
      <c r="D101" s="116"/>
      <c r="E101" s="117"/>
      <c r="F101" s="118"/>
      <c r="G101" s="112"/>
      <c r="H101" s="112"/>
      <c r="I101" s="111"/>
      <c r="J101" s="111"/>
      <c r="K101" s="86"/>
      <c r="L101" s="119"/>
      <c r="M101" s="114" t="str">
        <f t="shared" si="1"/>
        <v xml:space="preserve">   </v>
      </c>
    </row>
    <row r="102" spans="1:13" s="55" customFormat="1" hidden="1" x14ac:dyDescent="0.2">
      <c r="A102" s="254"/>
      <c r="B102" s="255"/>
      <c r="C102" s="115"/>
      <c r="D102" s="116"/>
      <c r="E102" s="117"/>
      <c r="F102" s="118"/>
      <c r="G102" s="112"/>
      <c r="H102" s="112"/>
      <c r="I102" s="111"/>
      <c r="J102" s="111"/>
      <c r="K102" s="86"/>
      <c r="L102" s="119"/>
      <c r="M102" s="114" t="str">
        <f t="shared" si="1"/>
        <v xml:space="preserve">   </v>
      </c>
    </row>
    <row r="103" spans="1:13" s="55" customFormat="1" hidden="1" x14ac:dyDescent="0.2">
      <c r="A103" s="254"/>
      <c r="B103" s="255"/>
      <c r="C103" s="115"/>
      <c r="D103" s="116"/>
      <c r="E103" s="117"/>
      <c r="F103" s="118"/>
      <c r="G103" s="112"/>
      <c r="H103" s="112"/>
      <c r="I103" s="111"/>
      <c r="J103" s="111"/>
      <c r="K103" s="86"/>
      <c r="L103" s="119"/>
      <c r="M103" s="114" t="str">
        <f t="shared" si="1"/>
        <v xml:space="preserve">   </v>
      </c>
    </row>
    <row r="104" spans="1:13" s="55" customFormat="1" hidden="1" x14ac:dyDescent="0.2">
      <c r="A104" s="254"/>
      <c r="B104" s="255"/>
      <c r="C104" s="115"/>
      <c r="D104" s="116"/>
      <c r="E104" s="117"/>
      <c r="F104" s="118"/>
      <c r="G104" s="112"/>
      <c r="H104" s="112"/>
      <c r="I104" s="111"/>
      <c r="J104" s="111"/>
      <c r="K104" s="86"/>
      <c r="L104" s="119"/>
      <c r="M104" s="114" t="str">
        <f t="shared" si="1"/>
        <v xml:space="preserve">   </v>
      </c>
    </row>
    <row r="105" spans="1:13" s="55" customFormat="1" hidden="1" x14ac:dyDescent="0.2">
      <c r="A105" s="254"/>
      <c r="B105" s="255"/>
      <c r="C105" s="115"/>
      <c r="D105" s="116"/>
      <c r="E105" s="117"/>
      <c r="F105" s="118"/>
      <c r="G105" s="112"/>
      <c r="H105" s="112"/>
      <c r="I105" s="111"/>
      <c r="J105" s="111"/>
      <c r="K105" s="86"/>
      <c r="L105" s="119"/>
      <c r="M105" s="114" t="str">
        <f t="shared" si="1"/>
        <v xml:space="preserve">   </v>
      </c>
    </row>
    <row r="106" spans="1:13" s="55" customFormat="1" hidden="1" x14ac:dyDescent="0.2">
      <c r="A106" s="254"/>
      <c r="B106" s="255"/>
      <c r="C106" s="115"/>
      <c r="D106" s="116"/>
      <c r="E106" s="117"/>
      <c r="F106" s="118"/>
      <c r="G106" s="112"/>
      <c r="H106" s="112"/>
      <c r="I106" s="111"/>
      <c r="J106" s="111"/>
      <c r="K106" s="86"/>
      <c r="L106" s="119"/>
      <c r="M106" s="114" t="str">
        <f t="shared" si="1"/>
        <v xml:space="preserve">   </v>
      </c>
    </row>
    <row r="107" spans="1:13" s="55" customFormat="1" hidden="1" x14ac:dyDescent="0.2">
      <c r="A107" s="254"/>
      <c r="B107" s="255"/>
      <c r="C107" s="115"/>
      <c r="D107" s="116"/>
      <c r="E107" s="117"/>
      <c r="F107" s="118"/>
      <c r="G107" s="112"/>
      <c r="H107" s="112"/>
      <c r="I107" s="111"/>
      <c r="J107" s="111"/>
      <c r="K107" s="86"/>
      <c r="L107" s="119"/>
      <c r="M107" s="114" t="str">
        <f t="shared" si="1"/>
        <v xml:space="preserve">   </v>
      </c>
    </row>
    <row r="108" spans="1:13" s="55" customFormat="1" hidden="1" x14ac:dyDescent="0.2">
      <c r="A108" s="254"/>
      <c r="B108" s="255"/>
      <c r="C108" s="115"/>
      <c r="D108" s="116"/>
      <c r="E108" s="117"/>
      <c r="F108" s="118"/>
      <c r="G108" s="112"/>
      <c r="H108" s="112"/>
      <c r="I108" s="111"/>
      <c r="J108" s="111"/>
      <c r="K108" s="86"/>
      <c r="L108" s="119"/>
      <c r="M108" s="114" t="str">
        <f t="shared" si="1"/>
        <v xml:space="preserve">   </v>
      </c>
    </row>
    <row r="109" spans="1:13" s="55" customFormat="1" hidden="1" x14ac:dyDescent="0.2">
      <c r="A109" s="254"/>
      <c r="B109" s="255"/>
      <c r="C109" s="115"/>
      <c r="D109" s="116"/>
      <c r="E109" s="117"/>
      <c r="F109" s="118"/>
      <c r="G109" s="112"/>
      <c r="H109" s="112"/>
      <c r="I109" s="111"/>
      <c r="J109" s="111"/>
      <c r="K109" s="86"/>
      <c r="L109" s="119"/>
      <c r="M109" s="114" t="str">
        <f t="shared" si="1"/>
        <v xml:space="preserve">   </v>
      </c>
    </row>
    <row r="110" spans="1:13" s="55" customFormat="1" ht="12.75" hidden="1" customHeight="1" x14ac:dyDescent="0.2">
      <c r="A110" s="254" t="s">
        <v>68</v>
      </c>
      <c r="B110" s="255" t="s">
        <v>104</v>
      </c>
      <c r="C110" s="111"/>
      <c r="D110" s="111"/>
      <c r="E110" s="111"/>
      <c r="F110" s="111"/>
      <c r="G110" s="112"/>
      <c r="H110" s="112"/>
      <c r="I110" s="111"/>
      <c r="J110" s="111"/>
      <c r="K110" s="86"/>
      <c r="L110" s="113" t="str">
        <f>CONCATENATE(C110," ",D110," ",E110," ",F110," ",C111," ",D111," ",E111," ",F111)</f>
        <v xml:space="preserve">       </v>
      </c>
      <c r="M110" s="114" t="str">
        <f t="shared" si="1"/>
        <v xml:space="preserve">   </v>
      </c>
    </row>
    <row r="111" spans="1:13" s="55" customFormat="1" ht="6.75" hidden="1" customHeight="1" x14ac:dyDescent="0.2">
      <c r="A111" s="254"/>
      <c r="B111" s="255"/>
      <c r="C111" s="115"/>
      <c r="D111" s="116"/>
      <c r="E111" s="117"/>
      <c r="F111" s="118"/>
      <c r="G111" s="112"/>
      <c r="H111" s="112"/>
      <c r="I111" s="111"/>
      <c r="J111" s="111"/>
      <c r="K111" s="86"/>
      <c r="L111" s="119"/>
      <c r="M111" s="114" t="str">
        <f t="shared" si="1"/>
        <v xml:space="preserve">   </v>
      </c>
    </row>
    <row r="112" spans="1:13" s="55" customFormat="1" hidden="1" x14ac:dyDescent="0.2">
      <c r="A112" s="254"/>
      <c r="B112" s="255"/>
      <c r="C112" s="115"/>
      <c r="D112" s="116"/>
      <c r="E112" s="117"/>
      <c r="F112" s="118"/>
      <c r="G112" s="112"/>
      <c r="H112" s="112"/>
      <c r="I112" s="111"/>
      <c r="J112" s="111"/>
      <c r="K112" s="86"/>
      <c r="L112" s="119"/>
      <c r="M112" s="114" t="str">
        <f t="shared" si="1"/>
        <v xml:space="preserve">   </v>
      </c>
    </row>
    <row r="113" spans="1:13" s="55" customFormat="1" hidden="1" x14ac:dyDescent="0.2">
      <c r="A113" s="254"/>
      <c r="B113" s="255"/>
      <c r="C113" s="115"/>
      <c r="D113" s="116"/>
      <c r="E113" s="117"/>
      <c r="F113" s="118"/>
      <c r="G113" s="112"/>
      <c r="H113" s="112"/>
      <c r="I113" s="111"/>
      <c r="J113" s="111"/>
      <c r="K113" s="86"/>
      <c r="L113" s="119"/>
      <c r="M113" s="114" t="str">
        <f t="shared" si="1"/>
        <v xml:space="preserve">   </v>
      </c>
    </row>
    <row r="114" spans="1:13" s="55" customFormat="1" hidden="1" x14ac:dyDescent="0.2">
      <c r="A114" s="254"/>
      <c r="B114" s="255"/>
      <c r="C114" s="115"/>
      <c r="D114" s="116"/>
      <c r="E114" s="117"/>
      <c r="F114" s="118"/>
      <c r="G114" s="112"/>
      <c r="H114" s="112"/>
      <c r="I114" s="111"/>
      <c r="J114" s="111"/>
      <c r="K114" s="86"/>
      <c r="L114" s="119"/>
      <c r="M114" s="114" t="str">
        <f t="shared" si="1"/>
        <v xml:space="preserve">   </v>
      </c>
    </row>
    <row r="115" spans="1:13" s="55" customFormat="1" hidden="1" x14ac:dyDescent="0.2">
      <c r="A115" s="254"/>
      <c r="B115" s="255"/>
      <c r="C115" s="115"/>
      <c r="D115" s="116"/>
      <c r="E115" s="117"/>
      <c r="F115" s="118"/>
      <c r="G115" s="112"/>
      <c r="H115" s="112"/>
      <c r="I115" s="111"/>
      <c r="J115" s="111"/>
      <c r="K115" s="86"/>
      <c r="L115" s="119"/>
      <c r="M115" s="114" t="str">
        <f t="shared" si="1"/>
        <v xml:space="preserve">   </v>
      </c>
    </row>
    <row r="116" spans="1:13" s="55" customFormat="1" hidden="1" x14ac:dyDescent="0.2">
      <c r="A116" s="254"/>
      <c r="B116" s="255"/>
      <c r="C116" s="115"/>
      <c r="D116" s="116"/>
      <c r="E116" s="117"/>
      <c r="F116" s="118"/>
      <c r="G116" s="112"/>
      <c r="H116" s="112"/>
      <c r="I116" s="111"/>
      <c r="J116" s="111"/>
      <c r="K116" s="86"/>
      <c r="L116" s="119"/>
      <c r="M116" s="114" t="str">
        <f t="shared" si="1"/>
        <v xml:space="preserve">   </v>
      </c>
    </row>
    <row r="117" spans="1:13" s="55" customFormat="1" hidden="1" x14ac:dyDescent="0.2">
      <c r="A117" s="254"/>
      <c r="B117" s="255"/>
      <c r="C117" s="115"/>
      <c r="D117" s="116"/>
      <c r="E117" s="117"/>
      <c r="F117" s="118"/>
      <c r="G117" s="112"/>
      <c r="H117" s="112"/>
      <c r="I117" s="111"/>
      <c r="J117" s="111"/>
      <c r="K117" s="86"/>
      <c r="L117" s="119"/>
      <c r="M117" s="114" t="str">
        <f t="shared" si="1"/>
        <v xml:space="preserve">   </v>
      </c>
    </row>
    <row r="118" spans="1:13" s="55" customFormat="1" hidden="1" x14ac:dyDescent="0.2">
      <c r="A118" s="254"/>
      <c r="B118" s="255"/>
      <c r="C118" s="115"/>
      <c r="D118" s="116"/>
      <c r="E118" s="117"/>
      <c r="F118" s="118"/>
      <c r="G118" s="112"/>
      <c r="H118" s="112"/>
      <c r="I118" s="111"/>
      <c r="J118" s="111"/>
      <c r="K118" s="86"/>
      <c r="L118" s="119"/>
      <c r="M118" s="114" t="str">
        <f t="shared" si="1"/>
        <v xml:space="preserve">   </v>
      </c>
    </row>
    <row r="119" spans="1:13" s="55" customFormat="1" hidden="1" x14ac:dyDescent="0.2">
      <c r="A119" s="254"/>
      <c r="B119" s="255"/>
      <c r="C119" s="115"/>
      <c r="D119" s="116"/>
      <c r="E119" s="117"/>
      <c r="F119" s="118"/>
      <c r="G119" s="112"/>
      <c r="H119" s="112"/>
      <c r="I119" s="111"/>
      <c r="J119" s="111"/>
      <c r="K119" s="86"/>
      <c r="L119" s="119"/>
      <c r="M119" s="114" t="str">
        <f t="shared" si="1"/>
        <v xml:space="preserve">   </v>
      </c>
    </row>
    <row r="120" spans="1:13" s="55" customFormat="1" ht="12.75" hidden="1" customHeight="1" x14ac:dyDescent="0.2">
      <c r="A120" s="254" t="s">
        <v>68</v>
      </c>
      <c r="B120" s="255" t="s">
        <v>104</v>
      </c>
      <c r="C120" s="111"/>
      <c r="D120" s="111"/>
      <c r="E120" s="111"/>
      <c r="F120" s="111"/>
      <c r="G120" s="112"/>
      <c r="H120" s="112"/>
      <c r="I120" s="111"/>
      <c r="J120" s="111"/>
      <c r="K120" s="86"/>
      <c r="L120" s="113" t="str">
        <f>CONCATENATE(C120," ",D120," ",E120," ",F120," ",C121," ",D121," ",E121," ",F121)</f>
        <v xml:space="preserve">       </v>
      </c>
      <c r="M120" s="114" t="str">
        <f t="shared" si="1"/>
        <v xml:space="preserve">   </v>
      </c>
    </row>
    <row r="121" spans="1:13" s="55" customFormat="1" ht="3.75" hidden="1" customHeight="1" x14ac:dyDescent="0.2">
      <c r="A121" s="254"/>
      <c r="B121" s="255"/>
      <c r="C121" s="115"/>
      <c r="D121" s="116"/>
      <c r="E121" s="117"/>
      <c r="F121" s="118"/>
      <c r="G121" s="112"/>
      <c r="H121" s="112"/>
      <c r="I121" s="111"/>
      <c r="J121" s="111"/>
      <c r="K121" s="86"/>
      <c r="L121" s="119"/>
      <c r="M121" s="114" t="str">
        <f t="shared" si="1"/>
        <v xml:space="preserve">   </v>
      </c>
    </row>
    <row r="122" spans="1:13" s="55" customFormat="1" hidden="1" x14ac:dyDescent="0.2">
      <c r="A122" s="254"/>
      <c r="B122" s="255"/>
      <c r="C122" s="115"/>
      <c r="D122" s="116"/>
      <c r="E122" s="117"/>
      <c r="F122" s="118"/>
      <c r="G122" s="112"/>
      <c r="H122" s="112"/>
      <c r="I122" s="111"/>
      <c r="J122" s="111"/>
      <c r="K122" s="86"/>
      <c r="L122" s="119"/>
      <c r="M122" s="114" t="str">
        <f t="shared" si="1"/>
        <v xml:space="preserve">   </v>
      </c>
    </row>
    <row r="123" spans="1:13" s="55" customFormat="1" hidden="1" x14ac:dyDescent="0.2">
      <c r="A123" s="254"/>
      <c r="B123" s="255"/>
      <c r="C123" s="115"/>
      <c r="D123" s="116"/>
      <c r="E123" s="117"/>
      <c r="F123" s="118"/>
      <c r="G123" s="112"/>
      <c r="H123" s="112"/>
      <c r="I123" s="111"/>
      <c r="J123" s="111"/>
      <c r="K123" s="86"/>
      <c r="L123" s="119"/>
      <c r="M123" s="114" t="str">
        <f t="shared" si="1"/>
        <v xml:space="preserve">   </v>
      </c>
    </row>
    <row r="124" spans="1:13" s="55" customFormat="1" hidden="1" x14ac:dyDescent="0.2">
      <c r="A124" s="254"/>
      <c r="B124" s="255"/>
      <c r="C124" s="115"/>
      <c r="D124" s="116"/>
      <c r="E124" s="117"/>
      <c r="F124" s="118"/>
      <c r="G124" s="112"/>
      <c r="H124" s="112"/>
      <c r="I124" s="111"/>
      <c r="J124" s="111"/>
      <c r="K124" s="86"/>
      <c r="L124" s="119"/>
      <c r="M124" s="114" t="str">
        <f t="shared" si="1"/>
        <v xml:space="preserve">   </v>
      </c>
    </row>
    <row r="125" spans="1:13" s="55" customFormat="1" hidden="1" x14ac:dyDescent="0.2">
      <c r="A125" s="254"/>
      <c r="B125" s="255"/>
      <c r="C125" s="115"/>
      <c r="D125" s="116"/>
      <c r="E125" s="117"/>
      <c r="F125" s="118"/>
      <c r="G125" s="112"/>
      <c r="H125" s="112"/>
      <c r="I125" s="111"/>
      <c r="J125" s="111"/>
      <c r="K125" s="86"/>
      <c r="L125" s="119"/>
      <c r="M125" s="114" t="str">
        <f t="shared" si="1"/>
        <v xml:space="preserve">   </v>
      </c>
    </row>
    <row r="126" spans="1:13" s="55" customFormat="1" hidden="1" x14ac:dyDescent="0.2">
      <c r="A126" s="254"/>
      <c r="B126" s="255"/>
      <c r="C126" s="115"/>
      <c r="D126" s="116"/>
      <c r="E126" s="117"/>
      <c r="F126" s="118"/>
      <c r="G126" s="112"/>
      <c r="H126" s="112"/>
      <c r="I126" s="111"/>
      <c r="J126" s="111"/>
      <c r="K126" s="86"/>
      <c r="L126" s="119"/>
      <c r="M126" s="114" t="str">
        <f t="shared" si="1"/>
        <v xml:space="preserve">   </v>
      </c>
    </row>
    <row r="127" spans="1:13" s="55" customFormat="1" hidden="1" x14ac:dyDescent="0.2">
      <c r="A127" s="254"/>
      <c r="B127" s="255"/>
      <c r="C127" s="115"/>
      <c r="D127" s="116"/>
      <c r="E127" s="117"/>
      <c r="F127" s="118"/>
      <c r="G127" s="112"/>
      <c r="H127" s="112"/>
      <c r="I127" s="111"/>
      <c r="J127" s="111"/>
      <c r="K127" s="86"/>
      <c r="L127" s="119"/>
      <c r="M127" s="114" t="str">
        <f t="shared" si="1"/>
        <v xml:space="preserve">   </v>
      </c>
    </row>
    <row r="128" spans="1:13" s="55" customFormat="1" hidden="1" x14ac:dyDescent="0.2">
      <c r="A128" s="254"/>
      <c r="B128" s="255"/>
      <c r="C128" s="115"/>
      <c r="D128" s="116"/>
      <c r="E128" s="117"/>
      <c r="F128" s="118"/>
      <c r="G128" s="112"/>
      <c r="H128" s="112"/>
      <c r="I128" s="111"/>
      <c r="J128" s="111"/>
      <c r="K128" s="86"/>
      <c r="L128" s="119"/>
      <c r="M128" s="114" t="str">
        <f t="shared" si="1"/>
        <v xml:space="preserve">   </v>
      </c>
    </row>
    <row r="129" spans="1:13" s="55" customFormat="1" hidden="1" x14ac:dyDescent="0.2">
      <c r="A129" s="254"/>
      <c r="B129" s="255"/>
      <c r="C129" s="115"/>
      <c r="D129" s="116"/>
      <c r="E129" s="117"/>
      <c r="F129" s="118"/>
      <c r="G129" s="112"/>
      <c r="H129" s="112"/>
      <c r="I129" s="111"/>
      <c r="J129" s="111"/>
      <c r="K129" s="86"/>
      <c r="L129" s="119"/>
      <c r="M129" s="114" t="str">
        <f t="shared" si="1"/>
        <v xml:space="preserve">   </v>
      </c>
    </row>
    <row r="130" spans="1:13" s="55" customFormat="1" ht="12.75" hidden="1" customHeight="1" x14ac:dyDescent="0.2">
      <c r="A130" s="254" t="s">
        <v>68</v>
      </c>
      <c r="B130" s="255" t="s">
        <v>104</v>
      </c>
      <c r="C130" s="111"/>
      <c r="D130" s="111"/>
      <c r="E130" s="111"/>
      <c r="F130" s="111"/>
      <c r="G130" s="112"/>
      <c r="H130" s="112"/>
      <c r="I130" s="111"/>
      <c r="J130" s="111"/>
      <c r="K130" s="86"/>
      <c r="L130" s="113" t="str">
        <f>CONCATENATE(C130," ",D130," ",E130," ",F130," ",C131," ",D131," ",E131," ",F131)</f>
        <v xml:space="preserve">       </v>
      </c>
      <c r="M130" s="114" t="str">
        <f t="shared" si="1"/>
        <v xml:space="preserve">   </v>
      </c>
    </row>
    <row r="131" spans="1:13" s="55" customFormat="1" hidden="1" x14ac:dyDescent="0.2">
      <c r="A131" s="254"/>
      <c r="B131" s="255"/>
      <c r="C131" s="115"/>
      <c r="D131" s="116"/>
      <c r="E131" s="117"/>
      <c r="F131" s="118"/>
      <c r="G131" s="112"/>
      <c r="H131" s="112"/>
      <c r="I131" s="111"/>
      <c r="J131" s="111"/>
      <c r="K131" s="86"/>
      <c r="L131" s="119"/>
      <c r="M131" s="114" t="str">
        <f t="shared" si="1"/>
        <v xml:space="preserve">   </v>
      </c>
    </row>
    <row r="132" spans="1:13" s="55" customFormat="1" hidden="1" x14ac:dyDescent="0.2">
      <c r="A132" s="254"/>
      <c r="B132" s="255"/>
      <c r="C132" s="115"/>
      <c r="D132" s="116"/>
      <c r="E132" s="117"/>
      <c r="F132" s="118"/>
      <c r="G132" s="112"/>
      <c r="H132" s="112"/>
      <c r="I132" s="111"/>
      <c r="J132" s="111"/>
      <c r="K132" s="86"/>
      <c r="L132" s="119"/>
      <c r="M132" s="114" t="str">
        <f t="shared" si="1"/>
        <v xml:space="preserve">   </v>
      </c>
    </row>
    <row r="133" spans="1:13" s="55" customFormat="1" ht="6" hidden="1" customHeight="1" x14ac:dyDescent="0.2">
      <c r="A133" s="254"/>
      <c r="B133" s="255"/>
      <c r="C133" s="115"/>
      <c r="D133" s="116"/>
      <c r="E133" s="117"/>
      <c r="F133" s="118"/>
      <c r="G133" s="112"/>
      <c r="H133" s="112"/>
      <c r="I133" s="111"/>
      <c r="J133" s="111"/>
      <c r="K133" s="86"/>
      <c r="L133" s="119"/>
      <c r="M133" s="114" t="str">
        <f t="shared" si="1"/>
        <v xml:space="preserve">   </v>
      </c>
    </row>
    <row r="134" spans="1:13" s="55" customFormat="1" hidden="1" x14ac:dyDescent="0.2">
      <c r="A134" s="254"/>
      <c r="B134" s="255"/>
      <c r="C134" s="115"/>
      <c r="D134" s="116"/>
      <c r="E134" s="117"/>
      <c r="F134" s="118"/>
      <c r="G134" s="112"/>
      <c r="H134" s="112"/>
      <c r="I134" s="111"/>
      <c r="J134" s="111"/>
      <c r="K134" s="86"/>
      <c r="L134" s="119"/>
      <c r="M134" s="114" t="str">
        <f t="shared" si="1"/>
        <v xml:space="preserve">   </v>
      </c>
    </row>
    <row r="135" spans="1:13" s="55" customFormat="1" hidden="1" x14ac:dyDescent="0.2">
      <c r="A135" s="254"/>
      <c r="B135" s="255"/>
      <c r="C135" s="115"/>
      <c r="D135" s="116"/>
      <c r="E135" s="117"/>
      <c r="F135" s="118"/>
      <c r="G135" s="112"/>
      <c r="H135" s="112"/>
      <c r="I135" s="111"/>
      <c r="J135" s="111"/>
      <c r="K135" s="86"/>
      <c r="L135" s="119"/>
      <c r="M135" s="114" t="str">
        <f t="shared" si="1"/>
        <v xml:space="preserve">   </v>
      </c>
    </row>
    <row r="136" spans="1:13" s="55" customFormat="1" hidden="1" x14ac:dyDescent="0.2">
      <c r="A136" s="254"/>
      <c r="B136" s="255"/>
      <c r="C136" s="115"/>
      <c r="D136" s="116"/>
      <c r="E136" s="117"/>
      <c r="F136" s="118"/>
      <c r="G136" s="112"/>
      <c r="H136" s="112"/>
      <c r="I136" s="111"/>
      <c r="J136" s="111"/>
      <c r="K136" s="86"/>
      <c r="L136" s="119"/>
      <c r="M136" s="114" t="str">
        <f t="shared" si="1"/>
        <v xml:space="preserve">   </v>
      </c>
    </row>
    <row r="137" spans="1:13" s="55" customFormat="1" hidden="1" x14ac:dyDescent="0.2">
      <c r="A137" s="254"/>
      <c r="B137" s="255"/>
      <c r="C137" s="115"/>
      <c r="D137" s="116"/>
      <c r="E137" s="117"/>
      <c r="F137" s="118"/>
      <c r="G137" s="112"/>
      <c r="H137" s="112"/>
      <c r="I137" s="111"/>
      <c r="J137" s="111"/>
      <c r="K137" s="86"/>
      <c r="L137" s="119"/>
      <c r="M137" s="114" t="str">
        <f t="shared" si="1"/>
        <v xml:space="preserve">   </v>
      </c>
    </row>
    <row r="138" spans="1:13" s="55" customFormat="1" hidden="1" x14ac:dyDescent="0.2">
      <c r="A138" s="254"/>
      <c r="B138" s="255"/>
      <c r="C138" s="115"/>
      <c r="D138" s="116"/>
      <c r="E138" s="117"/>
      <c r="F138" s="118"/>
      <c r="G138" s="112"/>
      <c r="H138" s="112"/>
      <c r="I138" s="111"/>
      <c r="J138" s="111"/>
      <c r="K138" s="86"/>
      <c r="L138" s="119"/>
      <c r="M138" s="114" t="str">
        <f t="shared" si="1"/>
        <v xml:space="preserve">   </v>
      </c>
    </row>
    <row r="139" spans="1:13" s="55" customFormat="1" hidden="1" x14ac:dyDescent="0.2">
      <c r="A139" s="254"/>
      <c r="B139" s="255"/>
      <c r="C139" s="115"/>
      <c r="D139" s="116"/>
      <c r="E139" s="117"/>
      <c r="F139" s="118"/>
      <c r="G139" s="112"/>
      <c r="H139" s="112"/>
      <c r="I139" s="111"/>
      <c r="J139" s="111"/>
      <c r="K139" s="86"/>
      <c r="L139" s="119"/>
      <c r="M139" s="114" t="str">
        <f t="shared" ref="M139:M202" si="2">CONCATENATE(G139," ",H139," ",I139," ",J139)</f>
        <v xml:space="preserve">   </v>
      </c>
    </row>
    <row r="140" spans="1:13" s="55" customFormat="1" ht="12.75" hidden="1" customHeight="1" x14ac:dyDescent="0.2">
      <c r="A140" s="254" t="s">
        <v>68</v>
      </c>
      <c r="B140" s="255" t="s">
        <v>104</v>
      </c>
      <c r="C140" s="111"/>
      <c r="D140" s="111"/>
      <c r="E140" s="111"/>
      <c r="F140" s="111"/>
      <c r="G140" s="112"/>
      <c r="H140" s="112"/>
      <c r="I140" s="111"/>
      <c r="J140" s="111"/>
      <c r="K140" s="86"/>
      <c r="L140" s="113" t="str">
        <f>CONCATENATE(C140," ",D140," ",E140," ",F140," ",C141," ",D141," ",E141," ",F141)</f>
        <v xml:space="preserve">       </v>
      </c>
      <c r="M140" s="114" t="str">
        <f t="shared" si="2"/>
        <v xml:space="preserve">   </v>
      </c>
    </row>
    <row r="141" spans="1:13" s="55" customFormat="1" hidden="1" x14ac:dyDescent="0.2">
      <c r="A141" s="254"/>
      <c r="B141" s="255"/>
      <c r="C141" s="115"/>
      <c r="D141" s="116"/>
      <c r="E141" s="117"/>
      <c r="F141" s="118"/>
      <c r="G141" s="112"/>
      <c r="H141" s="112"/>
      <c r="I141" s="111"/>
      <c r="J141" s="111"/>
      <c r="K141" s="86"/>
      <c r="L141" s="119"/>
      <c r="M141" s="114" t="str">
        <f t="shared" si="2"/>
        <v xml:space="preserve">   </v>
      </c>
    </row>
    <row r="142" spans="1:13" s="55" customFormat="1" hidden="1" x14ac:dyDescent="0.2">
      <c r="A142" s="254"/>
      <c r="B142" s="255"/>
      <c r="C142" s="115"/>
      <c r="D142" s="116"/>
      <c r="E142" s="117"/>
      <c r="F142" s="118"/>
      <c r="G142" s="112"/>
      <c r="H142" s="112"/>
      <c r="I142" s="111"/>
      <c r="J142" s="111"/>
      <c r="K142" s="86"/>
      <c r="L142" s="119"/>
      <c r="M142" s="114" t="str">
        <f t="shared" si="2"/>
        <v xml:space="preserve">   </v>
      </c>
    </row>
    <row r="143" spans="1:13" s="55" customFormat="1" hidden="1" x14ac:dyDescent="0.2">
      <c r="A143" s="254"/>
      <c r="B143" s="255"/>
      <c r="C143" s="115"/>
      <c r="D143" s="116"/>
      <c r="E143" s="117"/>
      <c r="F143" s="118"/>
      <c r="G143" s="112"/>
      <c r="H143" s="112"/>
      <c r="I143" s="111"/>
      <c r="J143" s="111"/>
      <c r="K143" s="86"/>
      <c r="L143" s="119"/>
      <c r="M143" s="114" t="str">
        <f t="shared" si="2"/>
        <v xml:space="preserve">   </v>
      </c>
    </row>
    <row r="144" spans="1:13" s="55" customFormat="1" hidden="1" x14ac:dyDescent="0.2">
      <c r="A144" s="254"/>
      <c r="B144" s="255"/>
      <c r="C144" s="115"/>
      <c r="D144" s="116"/>
      <c r="E144" s="117"/>
      <c r="F144" s="118"/>
      <c r="G144" s="112"/>
      <c r="H144" s="112"/>
      <c r="I144" s="111"/>
      <c r="J144" s="111"/>
      <c r="K144" s="86"/>
      <c r="L144" s="119"/>
      <c r="M144" s="114" t="str">
        <f t="shared" si="2"/>
        <v xml:space="preserve">   </v>
      </c>
    </row>
    <row r="145" spans="1:13" s="55" customFormat="1" ht="8.25" hidden="1" customHeight="1" x14ac:dyDescent="0.2">
      <c r="A145" s="254"/>
      <c r="B145" s="255"/>
      <c r="C145" s="115"/>
      <c r="D145" s="116"/>
      <c r="E145" s="117"/>
      <c r="F145" s="118"/>
      <c r="G145" s="112"/>
      <c r="H145" s="112"/>
      <c r="I145" s="111"/>
      <c r="J145" s="111"/>
      <c r="K145" s="86"/>
      <c r="L145" s="119"/>
      <c r="M145" s="114" t="str">
        <f t="shared" si="2"/>
        <v xml:space="preserve">   </v>
      </c>
    </row>
    <row r="146" spans="1:13" s="55" customFormat="1" hidden="1" x14ac:dyDescent="0.2">
      <c r="A146" s="254"/>
      <c r="B146" s="255"/>
      <c r="C146" s="115"/>
      <c r="D146" s="116"/>
      <c r="E146" s="117"/>
      <c r="F146" s="118"/>
      <c r="G146" s="112"/>
      <c r="H146" s="112"/>
      <c r="I146" s="111"/>
      <c r="J146" s="111"/>
      <c r="K146" s="86"/>
      <c r="L146" s="119"/>
      <c r="M146" s="114" t="str">
        <f t="shared" si="2"/>
        <v xml:space="preserve">   </v>
      </c>
    </row>
    <row r="147" spans="1:13" s="55" customFormat="1" hidden="1" x14ac:dyDescent="0.2">
      <c r="A147" s="254"/>
      <c r="B147" s="255"/>
      <c r="C147" s="115"/>
      <c r="D147" s="116"/>
      <c r="E147" s="117"/>
      <c r="F147" s="118"/>
      <c r="G147" s="112"/>
      <c r="H147" s="112"/>
      <c r="I147" s="111"/>
      <c r="J147" s="111"/>
      <c r="K147" s="86"/>
      <c r="L147" s="119"/>
      <c r="M147" s="114" t="str">
        <f t="shared" si="2"/>
        <v xml:space="preserve">   </v>
      </c>
    </row>
    <row r="148" spans="1:13" s="55" customFormat="1" hidden="1" x14ac:dyDescent="0.2">
      <c r="A148" s="254"/>
      <c r="B148" s="255"/>
      <c r="C148" s="115"/>
      <c r="D148" s="116"/>
      <c r="E148" s="117"/>
      <c r="F148" s="118"/>
      <c r="G148" s="112"/>
      <c r="H148" s="112"/>
      <c r="I148" s="111"/>
      <c r="J148" s="111"/>
      <c r="K148" s="86"/>
      <c r="L148" s="119"/>
      <c r="M148" s="114" t="str">
        <f t="shared" si="2"/>
        <v xml:space="preserve">   </v>
      </c>
    </row>
    <row r="149" spans="1:13" s="55" customFormat="1" hidden="1" x14ac:dyDescent="0.2">
      <c r="A149" s="254"/>
      <c r="B149" s="255"/>
      <c r="C149" s="115"/>
      <c r="D149" s="116"/>
      <c r="E149" s="117"/>
      <c r="F149" s="118"/>
      <c r="G149" s="112"/>
      <c r="H149" s="112"/>
      <c r="I149" s="111"/>
      <c r="J149" s="111"/>
      <c r="K149" s="86"/>
      <c r="L149" s="119"/>
      <c r="M149" s="114" t="str">
        <f t="shared" si="2"/>
        <v xml:space="preserve">   </v>
      </c>
    </row>
    <row r="150" spans="1:13" s="55" customFormat="1" ht="12.75" hidden="1" customHeight="1" x14ac:dyDescent="0.2">
      <c r="A150" s="254" t="s">
        <v>68</v>
      </c>
      <c r="B150" s="255" t="s">
        <v>104</v>
      </c>
      <c r="C150" s="111"/>
      <c r="D150" s="111"/>
      <c r="E150" s="111"/>
      <c r="F150" s="111"/>
      <c r="G150" s="112"/>
      <c r="H150" s="112"/>
      <c r="I150" s="111"/>
      <c r="J150" s="111"/>
      <c r="K150" s="86"/>
      <c r="L150" s="113" t="str">
        <f>CONCATENATE(C150," ",D150," ",E150," ",F150," ",C151," ",D151," ",E151," ",F151)</f>
        <v xml:space="preserve">       </v>
      </c>
      <c r="M150" s="114" t="str">
        <f t="shared" si="2"/>
        <v xml:space="preserve">   </v>
      </c>
    </row>
    <row r="151" spans="1:13" s="55" customFormat="1" hidden="1" x14ac:dyDescent="0.2">
      <c r="A151" s="254"/>
      <c r="B151" s="255"/>
      <c r="C151" s="115"/>
      <c r="D151" s="116"/>
      <c r="E151" s="117"/>
      <c r="F151" s="118"/>
      <c r="G151" s="112"/>
      <c r="H151" s="112"/>
      <c r="I151" s="111"/>
      <c r="J151" s="111"/>
      <c r="K151" s="86"/>
      <c r="L151" s="119"/>
      <c r="M151" s="114" t="str">
        <f t="shared" si="2"/>
        <v xml:space="preserve">   </v>
      </c>
    </row>
    <row r="152" spans="1:13" s="55" customFormat="1" hidden="1" x14ac:dyDescent="0.2">
      <c r="A152" s="254"/>
      <c r="B152" s="255"/>
      <c r="C152" s="115"/>
      <c r="D152" s="116"/>
      <c r="E152" s="117"/>
      <c r="F152" s="118"/>
      <c r="G152" s="112"/>
      <c r="H152" s="112"/>
      <c r="I152" s="111"/>
      <c r="J152" s="111"/>
      <c r="K152" s="86"/>
      <c r="L152" s="119"/>
      <c r="M152" s="114" t="str">
        <f t="shared" si="2"/>
        <v xml:space="preserve">   </v>
      </c>
    </row>
    <row r="153" spans="1:13" s="55" customFormat="1" hidden="1" x14ac:dyDescent="0.2">
      <c r="A153" s="254"/>
      <c r="B153" s="255"/>
      <c r="C153" s="115"/>
      <c r="D153" s="116"/>
      <c r="E153" s="117"/>
      <c r="F153" s="118"/>
      <c r="G153" s="112"/>
      <c r="H153" s="112"/>
      <c r="I153" s="111"/>
      <c r="J153" s="111"/>
      <c r="K153" s="86"/>
      <c r="L153" s="119"/>
      <c r="M153" s="114" t="str">
        <f t="shared" si="2"/>
        <v xml:space="preserve">   </v>
      </c>
    </row>
    <row r="154" spans="1:13" s="55" customFormat="1" hidden="1" x14ac:dyDescent="0.2">
      <c r="A154" s="254"/>
      <c r="B154" s="255"/>
      <c r="C154" s="115"/>
      <c r="D154" s="116"/>
      <c r="E154" s="117"/>
      <c r="F154" s="118"/>
      <c r="G154" s="112"/>
      <c r="H154" s="112"/>
      <c r="I154" s="111"/>
      <c r="J154" s="111"/>
      <c r="K154" s="86"/>
      <c r="L154" s="119"/>
      <c r="M154" s="114" t="str">
        <f t="shared" si="2"/>
        <v xml:space="preserve">   </v>
      </c>
    </row>
    <row r="155" spans="1:13" s="55" customFormat="1" hidden="1" x14ac:dyDescent="0.2">
      <c r="A155" s="254"/>
      <c r="B155" s="255"/>
      <c r="C155" s="115"/>
      <c r="D155" s="116"/>
      <c r="E155" s="117"/>
      <c r="F155" s="118"/>
      <c r="G155" s="112"/>
      <c r="H155" s="112"/>
      <c r="I155" s="111"/>
      <c r="J155" s="111"/>
      <c r="K155" s="86"/>
      <c r="L155" s="119"/>
      <c r="M155" s="114" t="str">
        <f t="shared" si="2"/>
        <v xml:space="preserve">   </v>
      </c>
    </row>
    <row r="156" spans="1:13" s="55" customFormat="1" hidden="1" x14ac:dyDescent="0.2">
      <c r="A156" s="254"/>
      <c r="B156" s="255"/>
      <c r="C156" s="115"/>
      <c r="D156" s="116"/>
      <c r="E156" s="117"/>
      <c r="F156" s="118"/>
      <c r="G156" s="112"/>
      <c r="H156" s="112"/>
      <c r="I156" s="111"/>
      <c r="J156" s="111"/>
      <c r="K156" s="86"/>
      <c r="L156" s="119"/>
      <c r="M156" s="114" t="str">
        <f t="shared" si="2"/>
        <v xml:space="preserve">   </v>
      </c>
    </row>
    <row r="157" spans="1:13" s="55" customFormat="1" ht="6" hidden="1" customHeight="1" x14ac:dyDescent="0.2">
      <c r="A157" s="254"/>
      <c r="B157" s="255"/>
      <c r="C157" s="115"/>
      <c r="D157" s="116"/>
      <c r="E157" s="117"/>
      <c r="F157" s="118"/>
      <c r="G157" s="112"/>
      <c r="H157" s="112"/>
      <c r="I157" s="111"/>
      <c r="J157" s="111"/>
      <c r="K157" s="86"/>
      <c r="L157" s="119"/>
      <c r="M157" s="114" t="str">
        <f t="shared" si="2"/>
        <v xml:space="preserve">   </v>
      </c>
    </row>
    <row r="158" spans="1:13" s="55" customFormat="1" hidden="1" x14ac:dyDescent="0.2">
      <c r="A158" s="254"/>
      <c r="B158" s="255"/>
      <c r="C158" s="115"/>
      <c r="D158" s="116"/>
      <c r="E158" s="117"/>
      <c r="F158" s="118"/>
      <c r="G158" s="112"/>
      <c r="H158" s="112"/>
      <c r="I158" s="111"/>
      <c r="J158" s="111"/>
      <c r="K158" s="86"/>
      <c r="L158" s="119"/>
      <c r="M158" s="114" t="str">
        <f t="shared" si="2"/>
        <v xml:space="preserve">   </v>
      </c>
    </row>
    <row r="159" spans="1:13" s="55" customFormat="1" hidden="1" x14ac:dyDescent="0.2">
      <c r="A159" s="254"/>
      <c r="B159" s="255"/>
      <c r="C159" s="115"/>
      <c r="D159" s="116"/>
      <c r="E159" s="117"/>
      <c r="F159" s="118"/>
      <c r="G159" s="112"/>
      <c r="H159" s="112"/>
      <c r="I159" s="111"/>
      <c r="J159" s="111"/>
      <c r="K159" s="86"/>
      <c r="L159" s="119"/>
      <c r="M159" s="114" t="str">
        <f t="shared" si="2"/>
        <v xml:space="preserve">   </v>
      </c>
    </row>
    <row r="160" spans="1:13" s="55" customFormat="1" ht="12.75" hidden="1" customHeight="1" x14ac:dyDescent="0.2">
      <c r="A160" s="254" t="s">
        <v>68</v>
      </c>
      <c r="B160" s="255" t="s">
        <v>104</v>
      </c>
      <c r="C160" s="111"/>
      <c r="D160" s="111"/>
      <c r="E160" s="111"/>
      <c r="F160" s="111"/>
      <c r="G160" s="112"/>
      <c r="H160" s="112"/>
      <c r="I160" s="111"/>
      <c r="J160" s="111"/>
      <c r="K160" s="86"/>
      <c r="L160" s="113" t="str">
        <f>CONCATENATE(C160," ",D160," ",E160," ",F160," ",C161," ",D161," ",E161," ",F161)</f>
        <v xml:space="preserve">       </v>
      </c>
      <c r="M160" s="114" t="str">
        <f t="shared" si="2"/>
        <v xml:space="preserve">   </v>
      </c>
    </row>
    <row r="161" spans="1:13" s="55" customFormat="1" hidden="1" x14ac:dyDescent="0.2">
      <c r="A161" s="254"/>
      <c r="B161" s="255"/>
      <c r="C161" s="115"/>
      <c r="D161" s="116"/>
      <c r="E161" s="117"/>
      <c r="F161" s="118"/>
      <c r="G161" s="112"/>
      <c r="H161" s="112"/>
      <c r="I161" s="111"/>
      <c r="J161" s="111"/>
      <c r="K161" s="86"/>
      <c r="L161" s="119"/>
      <c r="M161" s="114" t="str">
        <f t="shared" si="2"/>
        <v xml:space="preserve">   </v>
      </c>
    </row>
    <row r="162" spans="1:13" s="55" customFormat="1" hidden="1" x14ac:dyDescent="0.2">
      <c r="A162" s="254"/>
      <c r="B162" s="255"/>
      <c r="C162" s="115"/>
      <c r="D162" s="116"/>
      <c r="E162" s="117"/>
      <c r="F162" s="118"/>
      <c r="G162" s="112"/>
      <c r="H162" s="112"/>
      <c r="I162" s="111"/>
      <c r="J162" s="111"/>
      <c r="K162" s="86"/>
      <c r="L162" s="119"/>
      <c r="M162" s="114" t="str">
        <f t="shared" si="2"/>
        <v xml:space="preserve">   </v>
      </c>
    </row>
    <row r="163" spans="1:13" s="55" customFormat="1" hidden="1" x14ac:dyDescent="0.2">
      <c r="A163" s="254"/>
      <c r="B163" s="255"/>
      <c r="C163" s="115"/>
      <c r="D163" s="116"/>
      <c r="E163" s="117"/>
      <c r="F163" s="118"/>
      <c r="G163" s="112"/>
      <c r="H163" s="112"/>
      <c r="I163" s="111"/>
      <c r="J163" s="111"/>
      <c r="K163" s="86"/>
      <c r="L163" s="119"/>
      <c r="M163" s="114" t="str">
        <f t="shared" si="2"/>
        <v xml:space="preserve">   </v>
      </c>
    </row>
    <row r="164" spans="1:13" s="55" customFormat="1" hidden="1" x14ac:dyDescent="0.2">
      <c r="A164" s="254"/>
      <c r="B164" s="255"/>
      <c r="C164" s="115"/>
      <c r="D164" s="116"/>
      <c r="E164" s="117"/>
      <c r="F164" s="118"/>
      <c r="G164" s="112"/>
      <c r="H164" s="112"/>
      <c r="I164" s="111"/>
      <c r="J164" s="111"/>
      <c r="K164" s="86"/>
      <c r="L164" s="119"/>
      <c r="M164" s="114" t="str">
        <f t="shared" si="2"/>
        <v xml:space="preserve">   </v>
      </c>
    </row>
    <row r="165" spans="1:13" s="55" customFormat="1" hidden="1" x14ac:dyDescent="0.2">
      <c r="A165" s="254"/>
      <c r="B165" s="255"/>
      <c r="C165" s="115"/>
      <c r="D165" s="116"/>
      <c r="E165" s="117"/>
      <c r="F165" s="118"/>
      <c r="G165" s="112"/>
      <c r="H165" s="112"/>
      <c r="I165" s="111"/>
      <c r="J165" s="111"/>
      <c r="K165" s="86"/>
      <c r="L165" s="119"/>
      <c r="M165" s="114" t="str">
        <f t="shared" si="2"/>
        <v xml:space="preserve">   </v>
      </c>
    </row>
    <row r="166" spans="1:13" s="55" customFormat="1" hidden="1" x14ac:dyDescent="0.2">
      <c r="A166" s="254"/>
      <c r="B166" s="255"/>
      <c r="C166" s="115"/>
      <c r="D166" s="116"/>
      <c r="E166" s="117"/>
      <c r="F166" s="118"/>
      <c r="G166" s="112"/>
      <c r="H166" s="112"/>
      <c r="I166" s="111"/>
      <c r="J166" s="111"/>
      <c r="K166" s="86"/>
      <c r="L166" s="119"/>
      <c r="M166" s="114" t="str">
        <f t="shared" si="2"/>
        <v xml:space="preserve">   </v>
      </c>
    </row>
    <row r="167" spans="1:13" s="55" customFormat="1" hidden="1" x14ac:dyDescent="0.2">
      <c r="A167" s="254"/>
      <c r="B167" s="255"/>
      <c r="C167" s="115"/>
      <c r="D167" s="116"/>
      <c r="E167" s="117"/>
      <c r="F167" s="118"/>
      <c r="G167" s="112"/>
      <c r="H167" s="112"/>
      <c r="I167" s="111"/>
      <c r="J167" s="111"/>
      <c r="K167" s="86"/>
      <c r="L167" s="119"/>
      <c r="M167" s="114" t="str">
        <f t="shared" si="2"/>
        <v xml:space="preserve">   </v>
      </c>
    </row>
    <row r="168" spans="1:13" s="55" customFormat="1" hidden="1" x14ac:dyDescent="0.2">
      <c r="A168" s="254"/>
      <c r="B168" s="255"/>
      <c r="C168" s="115"/>
      <c r="D168" s="116"/>
      <c r="E168" s="117"/>
      <c r="F168" s="118"/>
      <c r="G168" s="112"/>
      <c r="H168" s="112"/>
      <c r="I168" s="111"/>
      <c r="J168" s="111"/>
      <c r="K168" s="86"/>
      <c r="L168" s="119"/>
      <c r="M168" s="114" t="str">
        <f t="shared" si="2"/>
        <v xml:space="preserve">   </v>
      </c>
    </row>
    <row r="169" spans="1:13" s="55" customFormat="1" hidden="1" x14ac:dyDescent="0.2">
      <c r="A169" s="254"/>
      <c r="B169" s="255"/>
      <c r="C169" s="115"/>
      <c r="D169" s="116"/>
      <c r="E169" s="117"/>
      <c r="F169" s="118"/>
      <c r="G169" s="112"/>
      <c r="H169" s="112"/>
      <c r="I169" s="111"/>
      <c r="J169" s="111"/>
      <c r="K169" s="86"/>
      <c r="L169" s="119"/>
      <c r="M169" s="114" t="str">
        <f t="shared" si="2"/>
        <v xml:space="preserve">   </v>
      </c>
    </row>
    <row r="170" spans="1:13" s="55" customFormat="1" ht="12.75" hidden="1" customHeight="1" x14ac:dyDescent="0.2">
      <c r="A170" s="254" t="s">
        <v>68</v>
      </c>
      <c r="B170" s="255" t="s">
        <v>104</v>
      </c>
      <c r="C170" s="111"/>
      <c r="D170" s="111"/>
      <c r="E170" s="111"/>
      <c r="F170" s="111"/>
      <c r="G170" s="112"/>
      <c r="H170" s="112"/>
      <c r="I170" s="111"/>
      <c r="J170" s="111"/>
      <c r="K170" s="86"/>
      <c r="L170" s="113" t="str">
        <f>CONCATENATE(C170," ",D170," ",E170," ",F170," ",C171," ",D171," ",E171," ",F171)</f>
        <v xml:space="preserve">       </v>
      </c>
      <c r="M170" s="114" t="str">
        <f t="shared" si="2"/>
        <v xml:space="preserve">   </v>
      </c>
    </row>
    <row r="171" spans="1:13" s="55" customFormat="1" hidden="1" x14ac:dyDescent="0.2">
      <c r="A171" s="254"/>
      <c r="B171" s="255"/>
      <c r="C171" s="115"/>
      <c r="D171" s="116"/>
      <c r="E171" s="117"/>
      <c r="F171" s="118"/>
      <c r="G171" s="112"/>
      <c r="H171" s="112"/>
      <c r="I171" s="111"/>
      <c r="J171" s="111"/>
      <c r="K171" s="86"/>
      <c r="L171" s="119"/>
      <c r="M171" s="114" t="str">
        <f t="shared" si="2"/>
        <v xml:space="preserve">   </v>
      </c>
    </row>
    <row r="172" spans="1:13" s="55" customFormat="1" hidden="1" x14ac:dyDescent="0.2">
      <c r="A172" s="254"/>
      <c r="B172" s="255"/>
      <c r="C172" s="115"/>
      <c r="D172" s="116"/>
      <c r="E172" s="117"/>
      <c r="F172" s="118"/>
      <c r="G172" s="112"/>
      <c r="H172" s="112"/>
      <c r="I172" s="111"/>
      <c r="J172" s="111"/>
      <c r="K172" s="86"/>
      <c r="L172" s="119"/>
      <c r="M172" s="114" t="str">
        <f t="shared" si="2"/>
        <v xml:space="preserve">   </v>
      </c>
    </row>
    <row r="173" spans="1:13" s="55" customFormat="1" hidden="1" x14ac:dyDescent="0.2">
      <c r="A173" s="254"/>
      <c r="B173" s="255"/>
      <c r="C173" s="115"/>
      <c r="D173" s="116"/>
      <c r="E173" s="117"/>
      <c r="F173" s="118"/>
      <c r="G173" s="112"/>
      <c r="H173" s="112"/>
      <c r="I173" s="111"/>
      <c r="J173" s="111"/>
      <c r="K173" s="86"/>
      <c r="L173" s="119"/>
      <c r="M173" s="114" t="str">
        <f t="shared" si="2"/>
        <v xml:space="preserve">   </v>
      </c>
    </row>
    <row r="174" spans="1:13" s="55" customFormat="1" hidden="1" x14ac:dyDescent="0.2">
      <c r="A174" s="254"/>
      <c r="B174" s="255"/>
      <c r="C174" s="115"/>
      <c r="D174" s="116"/>
      <c r="E174" s="117"/>
      <c r="F174" s="118"/>
      <c r="G174" s="112"/>
      <c r="H174" s="112"/>
      <c r="I174" s="111"/>
      <c r="J174" s="111"/>
      <c r="K174" s="86"/>
      <c r="L174" s="119"/>
      <c r="M174" s="114" t="str">
        <f t="shared" si="2"/>
        <v xml:space="preserve">   </v>
      </c>
    </row>
    <row r="175" spans="1:13" s="55" customFormat="1" hidden="1" x14ac:dyDescent="0.2">
      <c r="A175" s="254"/>
      <c r="B175" s="255"/>
      <c r="C175" s="115"/>
      <c r="D175" s="116"/>
      <c r="E175" s="117"/>
      <c r="F175" s="118"/>
      <c r="G175" s="112"/>
      <c r="H175" s="112"/>
      <c r="I175" s="111"/>
      <c r="J175" s="111"/>
      <c r="K175" s="86"/>
      <c r="L175" s="119"/>
      <c r="M175" s="114" t="str">
        <f t="shared" si="2"/>
        <v xml:space="preserve">   </v>
      </c>
    </row>
    <row r="176" spans="1:13" s="55" customFormat="1" hidden="1" x14ac:dyDescent="0.2">
      <c r="A176" s="254"/>
      <c r="B176" s="255"/>
      <c r="C176" s="115"/>
      <c r="D176" s="116"/>
      <c r="E176" s="117"/>
      <c r="F176" s="118"/>
      <c r="G176" s="112"/>
      <c r="H176" s="112"/>
      <c r="I176" s="111"/>
      <c r="J176" s="111"/>
      <c r="K176" s="86"/>
      <c r="L176" s="119"/>
      <c r="M176" s="114" t="str">
        <f t="shared" si="2"/>
        <v xml:space="preserve">   </v>
      </c>
    </row>
    <row r="177" spans="1:13" s="55" customFormat="1" hidden="1" x14ac:dyDescent="0.2">
      <c r="A177" s="254"/>
      <c r="B177" s="255"/>
      <c r="C177" s="115"/>
      <c r="D177" s="116"/>
      <c r="E177" s="117"/>
      <c r="F177" s="118"/>
      <c r="G177" s="112"/>
      <c r="H177" s="112"/>
      <c r="I177" s="111"/>
      <c r="J177" s="111"/>
      <c r="K177" s="86"/>
      <c r="L177" s="119"/>
      <c r="M177" s="114" t="str">
        <f t="shared" si="2"/>
        <v xml:space="preserve">   </v>
      </c>
    </row>
    <row r="178" spans="1:13" s="55" customFormat="1" hidden="1" x14ac:dyDescent="0.2">
      <c r="A178" s="254"/>
      <c r="B178" s="255"/>
      <c r="C178" s="115"/>
      <c r="D178" s="116"/>
      <c r="E178" s="117"/>
      <c r="F178" s="118"/>
      <c r="G178" s="112"/>
      <c r="H178" s="112"/>
      <c r="I178" s="111"/>
      <c r="J178" s="111"/>
      <c r="K178" s="86"/>
      <c r="L178" s="119"/>
      <c r="M178" s="114" t="str">
        <f t="shared" si="2"/>
        <v xml:space="preserve">   </v>
      </c>
    </row>
    <row r="179" spans="1:13" s="55" customFormat="1" ht="3.75" hidden="1" customHeight="1" x14ac:dyDescent="0.2">
      <c r="A179" s="254"/>
      <c r="B179" s="255"/>
      <c r="C179" s="115"/>
      <c r="D179" s="116"/>
      <c r="E179" s="117"/>
      <c r="F179" s="118"/>
      <c r="G179" s="112"/>
      <c r="H179" s="112"/>
      <c r="I179" s="111"/>
      <c r="J179" s="111"/>
      <c r="K179" s="86"/>
      <c r="L179" s="119"/>
      <c r="M179" s="114" t="str">
        <f t="shared" si="2"/>
        <v xml:space="preserve">   </v>
      </c>
    </row>
    <row r="180" spans="1:13" s="55" customFormat="1" ht="12.75" hidden="1" customHeight="1" x14ac:dyDescent="0.2">
      <c r="A180" s="254" t="s">
        <v>68</v>
      </c>
      <c r="B180" s="255" t="s">
        <v>104</v>
      </c>
      <c r="C180" s="111"/>
      <c r="D180" s="111"/>
      <c r="E180" s="111"/>
      <c r="F180" s="111"/>
      <c r="G180" s="112"/>
      <c r="H180" s="112"/>
      <c r="I180" s="111"/>
      <c r="J180" s="111"/>
      <c r="K180" s="86"/>
      <c r="L180" s="113" t="str">
        <f>CONCATENATE(C180," ",D180," ",E180," ",F180," ",C181," ",D181," ",E181," ",F181)</f>
        <v xml:space="preserve">       </v>
      </c>
      <c r="M180" s="114" t="str">
        <f t="shared" si="2"/>
        <v xml:space="preserve">   </v>
      </c>
    </row>
    <row r="181" spans="1:13" s="55" customFormat="1" hidden="1" x14ac:dyDescent="0.2">
      <c r="A181" s="254"/>
      <c r="B181" s="255"/>
      <c r="C181" s="115"/>
      <c r="D181" s="116"/>
      <c r="E181" s="117"/>
      <c r="F181" s="118"/>
      <c r="G181" s="112"/>
      <c r="H181" s="112"/>
      <c r="I181" s="111"/>
      <c r="J181" s="111"/>
      <c r="K181" s="86"/>
      <c r="L181" s="119"/>
      <c r="M181" s="114" t="str">
        <f t="shared" si="2"/>
        <v xml:space="preserve">   </v>
      </c>
    </row>
    <row r="182" spans="1:13" s="55" customFormat="1" hidden="1" x14ac:dyDescent="0.2">
      <c r="A182" s="254"/>
      <c r="B182" s="255"/>
      <c r="C182" s="115"/>
      <c r="D182" s="116"/>
      <c r="E182" s="117"/>
      <c r="F182" s="118"/>
      <c r="G182" s="112"/>
      <c r="H182" s="112"/>
      <c r="I182" s="111"/>
      <c r="J182" s="111"/>
      <c r="K182" s="86"/>
      <c r="L182" s="119"/>
      <c r="M182" s="114" t="str">
        <f t="shared" si="2"/>
        <v xml:space="preserve">   </v>
      </c>
    </row>
    <row r="183" spans="1:13" s="55" customFormat="1" hidden="1" x14ac:dyDescent="0.2">
      <c r="A183" s="254"/>
      <c r="B183" s="255"/>
      <c r="C183" s="115"/>
      <c r="D183" s="116"/>
      <c r="E183" s="117"/>
      <c r="F183" s="118"/>
      <c r="G183" s="112"/>
      <c r="H183" s="112"/>
      <c r="I183" s="111"/>
      <c r="J183" s="111"/>
      <c r="K183" s="86"/>
      <c r="L183" s="119"/>
      <c r="M183" s="114" t="str">
        <f t="shared" si="2"/>
        <v xml:space="preserve">   </v>
      </c>
    </row>
    <row r="184" spans="1:13" s="55" customFormat="1" hidden="1" x14ac:dyDescent="0.2">
      <c r="A184" s="254"/>
      <c r="B184" s="255"/>
      <c r="C184" s="115"/>
      <c r="D184" s="116"/>
      <c r="E184" s="117"/>
      <c r="F184" s="118"/>
      <c r="G184" s="112"/>
      <c r="H184" s="112"/>
      <c r="I184" s="111"/>
      <c r="J184" s="111"/>
      <c r="K184" s="86"/>
      <c r="L184" s="119"/>
      <c r="M184" s="114" t="str">
        <f t="shared" si="2"/>
        <v xml:space="preserve">   </v>
      </c>
    </row>
    <row r="185" spans="1:13" s="55" customFormat="1" hidden="1" x14ac:dyDescent="0.2">
      <c r="A185" s="254"/>
      <c r="B185" s="255"/>
      <c r="C185" s="115"/>
      <c r="D185" s="116"/>
      <c r="E185" s="117"/>
      <c r="F185" s="118"/>
      <c r="G185" s="112"/>
      <c r="H185" s="112"/>
      <c r="I185" s="111"/>
      <c r="J185" s="111"/>
      <c r="K185" s="86"/>
      <c r="L185" s="119"/>
      <c r="M185" s="114" t="str">
        <f t="shared" si="2"/>
        <v xml:space="preserve">   </v>
      </c>
    </row>
    <row r="186" spans="1:13" s="55" customFormat="1" hidden="1" x14ac:dyDescent="0.2">
      <c r="A186" s="254"/>
      <c r="B186" s="255"/>
      <c r="C186" s="115"/>
      <c r="D186" s="116"/>
      <c r="E186" s="117"/>
      <c r="F186" s="118"/>
      <c r="G186" s="112"/>
      <c r="H186" s="112"/>
      <c r="I186" s="111"/>
      <c r="J186" s="111"/>
      <c r="K186" s="86"/>
      <c r="L186" s="119"/>
      <c r="M186" s="114" t="str">
        <f t="shared" si="2"/>
        <v xml:space="preserve">   </v>
      </c>
    </row>
    <row r="187" spans="1:13" s="55" customFormat="1" hidden="1" x14ac:dyDescent="0.2">
      <c r="A187" s="254"/>
      <c r="B187" s="255"/>
      <c r="C187" s="115"/>
      <c r="D187" s="116"/>
      <c r="E187" s="117"/>
      <c r="F187" s="118"/>
      <c r="G187" s="112"/>
      <c r="H187" s="112"/>
      <c r="I187" s="111"/>
      <c r="J187" s="111"/>
      <c r="K187" s="86"/>
      <c r="L187" s="119"/>
      <c r="M187" s="114" t="str">
        <f t="shared" si="2"/>
        <v xml:space="preserve">   </v>
      </c>
    </row>
    <row r="188" spans="1:13" s="55" customFormat="1" hidden="1" x14ac:dyDescent="0.2">
      <c r="A188" s="254"/>
      <c r="B188" s="255"/>
      <c r="C188" s="115"/>
      <c r="D188" s="116"/>
      <c r="E188" s="117"/>
      <c r="F188" s="118"/>
      <c r="G188" s="112"/>
      <c r="H188" s="112"/>
      <c r="I188" s="111"/>
      <c r="J188" s="111"/>
      <c r="K188" s="86"/>
      <c r="L188" s="119"/>
      <c r="M188" s="114" t="str">
        <f t="shared" si="2"/>
        <v xml:space="preserve">   </v>
      </c>
    </row>
    <row r="189" spans="1:13" s="55" customFormat="1" hidden="1" x14ac:dyDescent="0.2">
      <c r="A189" s="254"/>
      <c r="B189" s="255"/>
      <c r="C189" s="115"/>
      <c r="D189" s="116"/>
      <c r="E189" s="117"/>
      <c r="F189" s="118"/>
      <c r="G189" s="112"/>
      <c r="H189" s="112"/>
      <c r="I189" s="111"/>
      <c r="J189" s="111"/>
      <c r="K189" s="86"/>
      <c r="L189" s="119"/>
      <c r="M189" s="114" t="str">
        <f t="shared" si="2"/>
        <v xml:space="preserve">   </v>
      </c>
    </row>
    <row r="190" spans="1:13" s="55" customFormat="1" ht="12.75" hidden="1" customHeight="1" x14ac:dyDescent="0.2">
      <c r="A190" s="254" t="s">
        <v>68</v>
      </c>
      <c r="B190" s="255" t="s">
        <v>104</v>
      </c>
      <c r="C190" s="111"/>
      <c r="D190" s="111"/>
      <c r="E190" s="111"/>
      <c r="F190" s="111"/>
      <c r="G190" s="112"/>
      <c r="H190" s="112"/>
      <c r="I190" s="111"/>
      <c r="J190" s="111"/>
      <c r="K190" s="86"/>
      <c r="L190" s="113" t="str">
        <f>CONCATENATE(C190," ",D190," ",E190," ",F190," ",C191," ",D191," ",E191," ",F191)</f>
        <v xml:space="preserve">       </v>
      </c>
      <c r="M190" s="114" t="str">
        <f t="shared" si="2"/>
        <v xml:space="preserve">   </v>
      </c>
    </row>
    <row r="191" spans="1:13" s="55" customFormat="1" hidden="1" x14ac:dyDescent="0.2">
      <c r="A191" s="254"/>
      <c r="B191" s="255"/>
      <c r="C191" s="115"/>
      <c r="D191" s="116"/>
      <c r="E191" s="117"/>
      <c r="F191" s="118"/>
      <c r="G191" s="112"/>
      <c r="H191" s="112"/>
      <c r="I191" s="111"/>
      <c r="J191" s="111"/>
      <c r="K191" s="86"/>
      <c r="L191" s="119"/>
      <c r="M191" s="114" t="str">
        <f t="shared" si="2"/>
        <v xml:space="preserve">   </v>
      </c>
    </row>
    <row r="192" spans="1:13" s="55" customFormat="1" hidden="1" x14ac:dyDescent="0.2">
      <c r="A192" s="254"/>
      <c r="B192" s="255"/>
      <c r="C192" s="115"/>
      <c r="D192" s="116"/>
      <c r="E192" s="117"/>
      <c r="F192" s="118"/>
      <c r="G192" s="112"/>
      <c r="H192" s="112"/>
      <c r="I192" s="111"/>
      <c r="J192" s="111"/>
      <c r="K192" s="86"/>
      <c r="L192" s="119"/>
      <c r="M192" s="114" t="str">
        <f t="shared" si="2"/>
        <v xml:space="preserve">   </v>
      </c>
    </row>
    <row r="193" spans="1:13" s="55" customFormat="1" hidden="1" x14ac:dyDescent="0.2">
      <c r="A193" s="254"/>
      <c r="B193" s="255"/>
      <c r="C193" s="115"/>
      <c r="D193" s="116"/>
      <c r="E193" s="117"/>
      <c r="F193" s="118"/>
      <c r="G193" s="112"/>
      <c r="H193" s="112"/>
      <c r="I193" s="111"/>
      <c r="J193" s="111"/>
      <c r="K193" s="86"/>
      <c r="L193" s="119"/>
      <c r="M193" s="114" t="str">
        <f t="shared" si="2"/>
        <v xml:space="preserve">   </v>
      </c>
    </row>
    <row r="194" spans="1:13" s="55" customFormat="1" hidden="1" x14ac:dyDescent="0.2">
      <c r="A194" s="254"/>
      <c r="B194" s="255"/>
      <c r="C194" s="115"/>
      <c r="D194" s="116"/>
      <c r="E194" s="117"/>
      <c r="F194" s="118"/>
      <c r="G194" s="112"/>
      <c r="H194" s="112"/>
      <c r="I194" s="111"/>
      <c r="J194" s="111"/>
      <c r="K194" s="86"/>
      <c r="L194" s="119"/>
      <c r="M194" s="114" t="str">
        <f t="shared" si="2"/>
        <v xml:space="preserve">   </v>
      </c>
    </row>
    <row r="195" spans="1:13" s="55" customFormat="1" hidden="1" x14ac:dyDescent="0.2">
      <c r="A195" s="254"/>
      <c r="B195" s="255"/>
      <c r="C195" s="115"/>
      <c r="D195" s="116"/>
      <c r="E195" s="117"/>
      <c r="F195" s="118"/>
      <c r="G195" s="112"/>
      <c r="H195" s="112"/>
      <c r="I195" s="111"/>
      <c r="J195" s="111"/>
      <c r="K195" s="86"/>
      <c r="L195" s="119"/>
      <c r="M195" s="114" t="str">
        <f t="shared" si="2"/>
        <v xml:space="preserve">   </v>
      </c>
    </row>
    <row r="196" spans="1:13" s="55" customFormat="1" ht="10.5" hidden="1" customHeight="1" x14ac:dyDescent="0.2">
      <c r="A196" s="254"/>
      <c r="B196" s="255"/>
      <c r="C196" s="115"/>
      <c r="D196" s="116"/>
      <c r="E196" s="117"/>
      <c r="F196" s="118"/>
      <c r="G196" s="112"/>
      <c r="H196" s="112"/>
      <c r="I196" s="111"/>
      <c r="J196" s="111"/>
      <c r="K196" s="86"/>
      <c r="L196" s="119"/>
      <c r="M196" s="114" t="str">
        <f t="shared" si="2"/>
        <v xml:space="preserve">   </v>
      </c>
    </row>
    <row r="197" spans="1:13" s="55" customFormat="1" hidden="1" x14ac:dyDescent="0.2">
      <c r="A197" s="254"/>
      <c r="B197" s="255"/>
      <c r="C197" s="115"/>
      <c r="D197" s="116"/>
      <c r="E197" s="117"/>
      <c r="F197" s="118"/>
      <c r="G197" s="112"/>
      <c r="H197" s="112"/>
      <c r="I197" s="111"/>
      <c r="J197" s="111"/>
      <c r="K197" s="86"/>
      <c r="L197" s="119"/>
      <c r="M197" s="114" t="str">
        <f t="shared" si="2"/>
        <v xml:space="preserve">   </v>
      </c>
    </row>
    <row r="198" spans="1:13" s="55" customFormat="1" hidden="1" x14ac:dyDescent="0.2">
      <c r="A198" s="254"/>
      <c r="B198" s="255"/>
      <c r="C198" s="115"/>
      <c r="D198" s="116"/>
      <c r="E198" s="117"/>
      <c r="F198" s="118"/>
      <c r="G198" s="112"/>
      <c r="H198" s="112"/>
      <c r="I198" s="111"/>
      <c r="J198" s="111"/>
      <c r="K198" s="86"/>
      <c r="L198" s="119"/>
      <c r="M198" s="114" t="str">
        <f t="shared" si="2"/>
        <v xml:space="preserve">   </v>
      </c>
    </row>
    <row r="199" spans="1:13" s="55" customFormat="1" hidden="1" x14ac:dyDescent="0.2">
      <c r="A199" s="254"/>
      <c r="B199" s="255"/>
      <c r="C199" s="115"/>
      <c r="D199" s="116"/>
      <c r="E199" s="117"/>
      <c r="F199" s="118"/>
      <c r="G199" s="112"/>
      <c r="H199" s="112"/>
      <c r="I199" s="111"/>
      <c r="J199" s="111"/>
      <c r="K199" s="86"/>
      <c r="L199" s="119"/>
      <c r="M199" s="114" t="str">
        <f t="shared" si="2"/>
        <v xml:space="preserve">   </v>
      </c>
    </row>
    <row r="200" spans="1:13" s="55" customFormat="1" ht="12.75" hidden="1" customHeight="1" x14ac:dyDescent="0.2">
      <c r="A200" s="254" t="s">
        <v>68</v>
      </c>
      <c r="B200" s="255" t="s">
        <v>104</v>
      </c>
      <c r="C200" s="111"/>
      <c r="D200" s="111"/>
      <c r="E200" s="111"/>
      <c r="F200" s="111"/>
      <c r="G200" s="112"/>
      <c r="H200" s="112"/>
      <c r="I200" s="111"/>
      <c r="J200" s="111"/>
      <c r="K200" s="86"/>
      <c r="L200" s="113" t="str">
        <f>CONCATENATE(C200," ",D200," ",E200," ",F200," ",C201," ",D201," ",E201," ",F201)</f>
        <v xml:space="preserve">       </v>
      </c>
      <c r="M200" s="114" t="str">
        <f t="shared" si="2"/>
        <v xml:space="preserve">   </v>
      </c>
    </row>
    <row r="201" spans="1:13" s="55" customFormat="1" hidden="1" x14ac:dyDescent="0.2">
      <c r="A201" s="254"/>
      <c r="B201" s="255"/>
      <c r="C201" s="115"/>
      <c r="D201" s="116"/>
      <c r="E201" s="117"/>
      <c r="F201" s="118"/>
      <c r="G201" s="112"/>
      <c r="H201" s="112"/>
      <c r="I201" s="111"/>
      <c r="J201" s="111"/>
      <c r="K201" s="86"/>
      <c r="L201" s="119"/>
      <c r="M201" s="114" t="str">
        <f t="shared" si="2"/>
        <v xml:space="preserve">   </v>
      </c>
    </row>
    <row r="202" spans="1:13" s="55" customFormat="1" hidden="1" x14ac:dyDescent="0.2">
      <c r="A202" s="254"/>
      <c r="B202" s="255"/>
      <c r="C202" s="115"/>
      <c r="D202" s="116"/>
      <c r="E202" s="117"/>
      <c r="F202" s="118"/>
      <c r="G202" s="112"/>
      <c r="H202" s="112"/>
      <c r="I202" s="111"/>
      <c r="J202" s="111"/>
      <c r="K202" s="86"/>
      <c r="L202" s="119"/>
      <c r="M202" s="114" t="str">
        <f t="shared" si="2"/>
        <v xml:space="preserve">   </v>
      </c>
    </row>
    <row r="203" spans="1:13" s="55" customFormat="1" hidden="1" x14ac:dyDescent="0.2">
      <c r="A203" s="254"/>
      <c r="B203" s="255"/>
      <c r="C203" s="115"/>
      <c r="D203" s="116"/>
      <c r="E203" s="117"/>
      <c r="F203" s="118"/>
      <c r="G203" s="112"/>
      <c r="H203" s="112"/>
      <c r="I203" s="111"/>
      <c r="J203" s="111"/>
      <c r="K203" s="86"/>
      <c r="L203" s="119"/>
      <c r="M203" s="114" t="str">
        <f t="shared" ref="M203:M266" si="3">CONCATENATE(G203," ",H203," ",I203," ",J203)</f>
        <v xml:space="preserve">   </v>
      </c>
    </row>
    <row r="204" spans="1:13" s="55" customFormat="1" hidden="1" x14ac:dyDescent="0.2">
      <c r="A204" s="254"/>
      <c r="B204" s="255"/>
      <c r="C204" s="115"/>
      <c r="D204" s="116"/>
      <c r="E204" s="117"/>
      <c r="F204" s="118"/>
      <c r="G204" s="112"/>
      <c r="H204" s="112"/>
      <c r="I204" s="111"/>
      <c r="J204" s="111"/>
      <c r="K204" s="86"/>
      <c r="L204" s="119"/>
      <c r="M204" s="114" t="str">
        <f t="shared" si="3"/>
        <v xml:space="preserve">   </v>
      </c>
    </row>
    <row r="205" spans="1:13" s="55" customFormat="1" hidden="1" x14ac:dyDescent="0.2">
      <c r="A205" s="254"/>
      <c r="B205" s="255"/>
      <c r="C205" s="115"/>
      <c r="D205" s="116"/>
      <c r="E205" s="117"/>
      <c r="F205" s="118"/>
      <c r="G205" s="112"/>
      <c r="H205" s="112"/>
      <c r="I205" s="111"/>
      <c r="J205" s="111"/>
      <c r="K205" s="86"/>
      <c r="L205" s="119"/>
      <c r="M205" s="114" t="str">
        <f t="shared" si="3"/>
        <v xml:space="preserve">   </v>
      </c>
    </row>
    <row r="206" spans="1:13" s="55" customFormat="1" hidden="1" x14ac:dyDescent="0.2">
      <c r="A206" s="254"/>
      <c r="B206" s="255"/>
      <c r="C206" s="115"/>
      <c r="D206" s="116"/>
      <c r="E206" s="117"/>
      <c r="F206" s="118"/>
      <c r="G206" s="112"/>
      <c r="H206" s="112"/>
      <c r="I206" s="111"/>
      <c r="J206" s="111"/>
      <c r="K206" s="86"/>
      <c r="L206" s="119"/>
      <c r="M206" s="114" t="str">
        <f t="shared" si="3"/>
        <v xml:space="preserve">   </v>
      </c>
    </row>
    <row r="207" spans="1:13" s="55" customFormat="1" ht="35.25" hidden="1" customHeight="1" x14ac:dyDescent="0.2">
      <c r="A207" s="254"/>
      <c r="B207" s="255"/>
      <c r="C207" s="115"/>
      <c r="D207" s="116"/>
      <c r="E207" s="117"/>
      <c r="F207" s="118"/>
      <c r="G207" s="112"/>
      <c r="H207" s="112"/>
      <c r="I207" s="111"/>
      <c r="J207" s="111"/>
      <c r="K207" s="86"/>
      <c r="L207" s="119"/>
      <c r="M207" s="114" t="str">
        <f t="shared" si="3"/>
        <v xml:space="preserve">   </v>
      </c>
    </row>
    <row r="208" spans="1:13" s="55" customFormat="1" ht="23.25" hidden="1" customHeight="1" x14ac:dyDescent="0.2">
      <c r="A208" s="254"/>
      <c r="B208" s="255"/>
      <c r="C208" s="115"/>
      <c r="D208" s="116"/>
      <c r="E208" s="117"/>
      <c r="F208" s="118"/>
      <c r="G208" s="112"/>
      <c r="H208" s="112"/>
      <c r="I208" s="111"/>
      <c r="J208" s="111"/>
      <c r="K208" s="86"/>
      <c r="L208" s="119"/>
      <c r="M208" s="114" t="str">
        <f t="shared" si="3"/>
        <v xml:space="preserve">   </v>
      </c>
    </row>
    <row r="209" spans="1:13" s="55" customFormat="1" ht="59.25" hidden="1" customHeight="1" x14ac:dyDescent="0.2">
      <c r="A209" s="254"/>
      <c r="B209" s="255"/>
      <c r="C209" s="115"/>
      <c r="D209" s="116"/>
      <c r="E209" s="117"/>
      <c r="F209" s="118"/>
      <c r="G209" s="112"/>
      <c r="H209" s="112"/>
      <c r="I209" s="111"/>
      <c r="J209" s="111"/>
      <c r="K209" s="86"/>
      <c r="L209" s="119"/>
      <c r="M209" s="114" t="str">
        <f t="shared" si="3"/>
        <v xml:space="preserve">   </v>
      </c>
    </row>
    <row r="210" spans="1:13" s="48" customFormat="1" ht="91.5" customHeight="1" x14ac:dyDescent="0.2">
      <c r="A210" s="254" t="s">
        <v>68</v>
      </c>
      <c r="B210" s="256" t="s">
        <v>105</v>
      </c>
      <c r="C210" s="111" t="s">
        <v>449</v>
      </c>
      <c r="D210" s="111" t="s">
        <v>450</v>
      </c>
      <c r="E210" s="189" t="s">
        <v>451</v>
      </c>
      <c r="F210" s="189" t="s">
        <v>452</v>
      </c>
      <c r="G210" s="112" t="s">
        <v>262</v>
      </c>
      <c r="H210" s="112" t="s">
        <v>453</v>
      </c>
      <c r="I210" s="189" t="s">
        <v>454</v>
      </c>
      <c r="J210" s="189" t="s">
        <v>455</v>
      </c>
      <c r="K210" s="86"/>
      <c r="L210" s="120" t="str">
        <f>CONCATENATE(C210," ",D210," ",E210," ",F210," ",C211," ",D211," ",E211," ",F211)</f>
        <v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v>
      </c>
      <c r="M210" s="114" t="str">
        <f t="shared" si="3"/>
        <v>C1.I1 Expresa  conceptos, ideas, sentimientos  y hechos en forma oral,  en situaciones vinculadas a su entorno personal y profesional  respetando la interculturalidad lingüística.</v>
      </c>
    </row>
    <row r="211" spans="1:13" s="48" customFormat="1" ht="51" x14ac:dyDescent="0.2">
      <c r="A211" s="254"/>
      <c r="B211" s="256"/>
      <c r="C211" s="121"/>
      <c r="D211" s="116"/>
      <c r="E211" s="117"/>
      <c r="F211" s="118"/>
      <c r="G211" s="112" t="s">
        <v>266</v>
      </c>
      <c r="H211" s="112" t="s">
        <v>370</v>
      </c>
      <c r="I211" s="189" t="s">
        <v>456</v>
      </c>
      <c r="J211" s="189" t="s">
        <v>457</v>
      </c>
      <c r="K211" s="86"/>
      <c r="L211" s="119"/>
      <c r="M211" s="114" t="str">
        <f t="shared" si="3"/>
        <v>C1.I2 Interpreta  información de manera oral  en situaciones vinculadas a su entorno personal y profesional,  utilizando técnicas de comunicación y reconociendo la intención de su interlocutor.</v>
      </c>
    </row>
    <row r="212" spans="1:13" s="48" customFormat="1" ht="51" x14ac:dyDescent="0.2">
      <c r="A212" s="254"/>
      <c r="B212" s="256"/>
      <c r="C212" s="115"/>
      <c r="D212" s="116"/>
      <c r="E212" s="117"/>
      <c r="F212" s="118"/>
      <c r="G212" s="112" t="s">
        <v>270</v>
      </c>
      <c r="H212" s="112" t="s">
        <v>345</v>
      </c>
      <c r="I212" s="189" t="s">
        <v>458</v>
      </c>
      <c r="J212" s="189" t="s">
        <v>459</v>
      </c>
      <c r="K212" s="86"/>
      <c r="L212" s="119"/>
      <c r="M212" s="114" t="str">
        <f t="shared" si="3"/>
        <v>C1.I3 Utiliza  estrategias de escucha activa y asertiva en situaciones vinculadas a su entorno personal y profesional sin estereotipos de género u otros.</v>
      </c>
    </row>
    <row r="213" spans="1:13" s="48" customFormat="1" ht="51" x14ac:dyDescent="0.2">
      <c r="A213" s="254"/>
      <c r="B213" s="256"/>
      <c r="C213" s="115"/>
      <c r="D213" s="116"/>
      <c r="E213" s="117"/>
      <c r="F213" s="118"/>
      <c r="G213" s="112" t="s">
        <v>274</v>
      </c>
      <c r="H213" s="112" t="s">
        <v>436</v>
      </c>
      <c r="I213" s="189" t="s">
        <v>460</v>
      </c>
      <c r="J213" s="189" t="s">
        <v>461</v>
      </c>
      <c r="K213" s="86"/>
      <c r="L213" s="119"/>
      <c r="M213" s="114" t="str">
        <f t="shared" si="3"/>
        <v>C1.I4 Aplica  los  elementos de la comunicación efectiva vinculados a su entorno personal y laboral, teniendo en cuenta la intención comunicativa.</v>
      </c>
    </row>
    <row r="214" spans="1:13" s="48" customFormat="1" x14ac:dyDescent="0.2">
      <c r="A214" s="254"/>
      <c r="B214" s="256"/>
      <c r="C214" s="115"/>
      <c r="D214" s="116"/>
      <c r="E214" s="117"/>
      <c r="F214" s="118"/>
      <c r="G214" s="112"/>
      <c r="H214" s="112"/>
      <c r="I214" s="111"/>
      <c r="J214" s="111"/>
      <c r="K214" s="86"/>
      <c r="L214" s="119"/>
      <c r="M214" s="114" t="str">
        <f t="shared" si="3"/>
        <v xml:space="preserve">   </v>
      </c>
    </row>
    <row r="215" spans="1:13" s="48" customFormat="1" x14ac:dyDescent="0.2">
      <c r="A215" s="254"/>
      <c r="B215" s="256"/>
      <c r="C215" s="115"/>
      <c r="D215" s="116"/>
      <c r="E215" s="117"/>
      <c r="F215" s="118"/>
      <c r="G215" s="112"/>
      <c r="H215" s="112"/>
      <c r="I215" s="111"/>
      <c r="J215" s="111"/>
      <c r="K215" s="86"/>
      <c r="L215" s="119"/>
      <c r="M215" s="114" t="str">
        <f t="shared" si="3"/>
        <v xml:space="preserve">   </v>
      </c>
    </row>
    <row r="216" spans="1:13" s="48" customFormat="1" x14ac:dyDescent="0.2">
      <c r="A216" s="254"/>
      <c r="B216" s="256"/>
      <c r="C216" s="115"/>
      <c r="D216" s="116"/>
      <c r="E216" s="117"/>
      <c r="F216" s="118"/>
      <c r="G216" s="112"/>
      <c r="H216" s="112"/>
      <c r="I216" s="111"/>
      <c r="J216" s="111"/>
      <c r="K216" s="86"/>
      <c r="L216" s="119"/>
      <c r="M216" s="114" t="str">
        <f t="shared" si="3"/>
        <v xml:space="preserve">   </v>
      </c>
    </row>
    <row r="217" spans="1:13" s="48" customFormat="1" x14ac:dyDescent="0.2">
      <c r="A217" s="254"/>
      <c r="B217" s="256"/>
      <c r="C217" s="115"/>
      <c r="D217" s="116"/>
      <c r="E217" s="117"/>
      <c r="F217" s="118"/>
      <c r="G217" s="112"/>
      <c r="H217" s="112"/>
      <c r="I217" s="111"/>
      <c r="J217" s="111"/>
      <c r="K217" s="86"/>
      <c r="L217" s="119"/>
      <c r="M217" s="114" t="str">
        <f t="shared" si="3"/>
        <v xml:space="preserve">   </v>
      </c>
    </row>
    <row r="218" spans="1:13" s="48" customFormat="1" x14ac:dyDescent="0.2">
      <c r="A218" s="254"/>
      <c r="B218" s="256"/>
      <c r="C218" s="115"/>
      <c r="D218" s="116"/>
      <c r="E218" s="117"/>
      <c r="F218" s="118"/>
      <c r="G218" s="112"/>
      <c r="H218" s="112"/>
      <c r="I218" s="111"/>
      <c r="J218" s="111"/>
      <c r="K218" s="86"/>
      <c r="L218" s="119"/>
      <c r="M218" s="114" t="str">
        <f t="shared" si="3"/>
        <v xml:space="preserve">   </v>
      </c>
    </row>
    <row r="219" spans="1:13" s="48" customFormat="1" x14ac:dyDescent="0.2">
      <c r="A219" s="254"/>
      <c r="B219" s="256"/>
      <c r="C219" s="122"/>
      <c r="D219" s="123"/>
      <c r="E219" s="124"/>
      <c r="F219" s="125"/>
      <c r="G219" s="112"/>
      <c r="H219" s="112"/>
      <c r="I219" s="111"/>
      <c r="J219" s="111"/>
      <c r="K219" s="86"/>
      <c r="L219" s="119"/>
      <c r="M219" s="114" t="str">
        <f t="shared" si="3"/>
        <v xml:space="preserve">   </v>
      </c>
    </row>
    <row r="220" spans="1:13" s="48" customFormat="1" ht="66" customHeight="1" x14ac:dyDescent="0.2">
      <c r="A220" s="254" t="s">
        <v>68</v>
      </c>
      <c r="B220" s="256" t="s">
        <v>105</v>
      </c>
      <c r="C220" s="111" t="s">
        <v>468</v>
      </c>
      <c r="D220" s="111" t="s">
        <v>469</v>
      </c>
      <c r="E220" s="189" t="s">
        <v>470</v>
      </c>
      <c r="F220" s="189" t="s">
        <v>471</v>
      </c>
      <c r="G220" s="112" t="s">
        <v>262</v>
      </c>
      <c r="H220" s="112" t="s">
        <v>331</v>
      </c>
      <c r="I220" s="189" t="s">
        <v>472</v>
      </c>
      <c r="J220" s="189" t="s">
        <v>473</v>
      </c>
      <c r="K220" s="86"/>
      <c r="L220" s="120" t="str">
        <f>CONCATENATE(C220," ",D220," ",E220," ",F220," ",C221," ",D221," ",E221," ",F221)</f>
        <v xml:space="preserve">CE3.C1 Utilizar  aplicaciones y herramientas informáticas para la búsqueda, comunicación y análisis de información   de manera responsable y considerando los principios éticos.    </v>
      </c>
      <c r="M220" s="114" t="str">
        <f t="shared" si="3"/>
        <v>C1.I1 Utiliza aplicaciones de internet para la búsqueda de la información, a aplicando criterios para la selección de información y el respeto a la propiedad intelectual</v>
      </c>
    </row>
    <row r="221" spans="1:13" s="48" customFormat="1" ht="38.25" x14ac:dyDescent="0.2">
      <c r="A221" s="254"/>
      <c r="B221" s="256"/>
      <c r="C221" s="121"/>
      <c r="D221" s="116"/>
      <c r="E221" s="117"/>
      <c r="F221" s="118"/>
      <c r="G221" s="112" t="s">
        <v>266</v>
      </c>
      <c r="H221" s="112" t="s">
        <v>331</v>
      </c>
      <c r="I221" s="189" t="s">
        <v>474</v>
      </c>
      <c r="J221" s="189" t="s">
        <v>475</v>
      </c>
      <c r="K221" s="86"/>
      <c r="L221" s="119"/>
      <c r="M221" s="114" t="str">
        <f t="shared" si="3"/>
        <v>C1.I2 Utiliza  la herramientas web 2.0 para publicar y compartir presentaciones relacionada a la mecatronica industrial.</v>
      </c>
    </row>
    <row r="222" spans="1:13" s="48" customFormat="1" ht="51" x14ac:dyDescent="0.2">
      <c r="A222" s="254"/>
      <c r="B222" s="256"/>
      <c r="C222" s="115"/>
      <c r="D222" s="116"/>
      <c r="E222" s="117"/>
      <c r="F222" s="118"/>
      <c r="G222" s="112" t="s">
        <v>270</v>
      </c>
      <c r="H222" s="112" t="s">
        <v>345</v>
      </c>
      <c r="I222" s="189" t="s">
        <v>476</v>
      </c>
      <c r="J222" s="189" t="s">
        <v>477</v>
      </c>
      <c r="K222" s="86"/>
      <c r="L222" s="119"/>
      <c r="M222" s="114" t="str">
        <f t="shared" si="3"/>
        <v>C1.I3 Utiliza  aplicaciones para la comunicación y colaboración de acuerdo a la necesidad de información, con responsabilidad y ética profesional</v>
      </c>
    </row>
    <row r="223" spans="1:13" s="48" customFormat="1" x14ac:dyDescent="0.2">
      <c r="A223" s="254"/>
      <c r="B223" s="256"/>
      <c r="C223" s="115"/>
      <c r="D223" s="116"/>
      <c r="E223" s="117"/>
      <c r="F223" s="118"/>
      <c r="G223" s="112"/>
      <c r="H223" s="112"/>
      <c r="I223" s="189"/>
      <c r="J223" s="189"/>
      <c r="K223" s="86"/>
      <c r="L223" s="119"/>
      <c r="M223" s="114" t="str">
        <f t="shared" si="3"/>
        <v xml:space="preserve">   </v>
      </c>
    </row>
    <row r="224" spans="1:13" s="48" customFormat="1" x14ac:dyDescent="0.2">
      <c r="A224" s="254"/>
      <c r="B224" s="256"/>
      <c r="C224" s="115"/>
      <c r="D224" s="116"/>
      <c r="E224" s="117"/>
      <c r="F224" s="118"/>
      <c r="G224" s="112"/>
      <c r="H224" s="112"/>
      <c r="I224" s="189"/>
      <c r="J224" s="189"/>
      <c r="K224" s="86"/>
      <c r="L224" s="119"/>
      <c r="M224" s="114" t="str">
        <f t="shared" si="3"/>
        <v xml:space="preserve">   </v>
      </c>
    </row>
    <row r="225" spans="1:13" s="48" customFormat="1" x14ac:dyDescent="0.2">
      <c r="A225" s="254"/>
      <c r="B225" s="256"/>
      <c r="C225" s="115"/>
      <c r="D225" s="116"/>
      <c r="E225" s="117"/>
      <c r="F225" s="118"/>
      <c r="G225" s="112"/>
      <c r="H225" s="112"/>
      <c r="I225" s="189"/>
      <c r="J225" s="189"/>
      <c r="K225" s="86"/>
      <c r="L225" s="119"/>
      <c r="M225" s="114" t="str">
        <f t="shared" si="3"/>
        <v xml:space="preserve">   </v>
      </c>
    </row>
    <row r="226" spans="1:13" s="48" customFormat="1" x14ac:dyDescent="0.2">
      <c r="A226" s="254"/>
      <c r="B226" s="256"/>
      <c r="C226" s="115"/>
      <c r="D226" s="116"/>
      <c r="E226" s="117"/>
      <c r="F226" s="118"/>
      <c r="G226" s="112"/>
      <c r="H226" s="112"/>
      <c r="I226" s="189"/>
      <c r="J226" s="189"/>
      <c r="K226" s="86"/>
      <c r="L226" s="119"/>
      <c r="M226" s="114" t="str">
        <f t="shared" si="3"/>
        <v xml:space="preserve">   </v>
      </c>
    </row>
    <row r="227" spans="1:13" s="48" customFormat="1" x14ac:dyDescent="0.2">
      <c r="A227" s="254"/>
      <c r="B227" s="256"/>
      <c r="C227" s="115"/>
      <c r="D227" s="116"/>
      <c r="E227" s="117"/>
      <c r="F227" s="118"/>
      <c r="G227" s="112"/>
      <c r="H227" s="112"/>
      <c r="I227" s="111"/>
      <c r="J227" s="111"/>
      <c r="K227" s="86"/>
      <c r="L227" s="119"/>
      <c r="M227" s="114" t="str">
        <f t="shared" si="3"/>
        <v xml:space="preserve">   </v>
      </c>
    </row>
    <row r="228" spans="1:13" s="48" customFormat="1" x14ac:dyDescent="0.2">
      <c r="A228" s="254"/>
      <c r="B228" s="256"/>
      <c r="C228" s="115"/>
      <c r="D228" s="116"/>
      <c r="E228" s="117"/>
      <c r="F228" s="118"/>
      <c r="G228" s="112"/>
      <c r="H228" s="112"/>
      <c r="I228" s="111"/>
      <c r="J228" s="111"/>
      <c r="K228" s="86"/>
      <c r="L228" s="119"/>
      <c r="M228" s="114" t="str">
        <f t="shared" si="3"/>
        <v xml:space="preserve">   </v>
      </c>
    </row>
    <row r="229" spans="1:13" s="48" customFormat="1" x14ac:dyDescent="0.2">
      <c r="A229" s="254"/>
      <c r="B229" s="256"/>
      <c r="C229" s="122"/>
      <c r="D229" s="123"/>
      <c r="E229" s="124"/>
      <c r="F229" s="125"/>
      <c r="G229" s="112"/>
      <c r="H229" s="112"/>
      <c r="I229" s="111"/>
      <c r="J229" s="111"/>
      <c r="K229" s="86"/>
      <c r="L229" s="126"/>
      <c r="M229" s="114" t="str">
        <f t="shared" si="3"/>
        <v xml:space="preserve">   </v>
      </c>
    </row>
    <row r="230" spans="1:13" s="48" customFormat="1" ht="51" customHeight="1" x14ac:dyDescent="0.2">
      <c r="A230" s="254" t="s">
        <v>68</v>
      </c>
      <c r="B230" s="256" t="s">
        <v>105</v>
      </c>
      <c r="C230" s="111" t="s">
        <v>463</v>
      </c>
      <c r="D230" s="111" t="s">
        <v>490</v>
      </c>
      <c r="E230" s="189" t="s">
        <v>491</v>
      </c>
      <c r="F230" s="189" t="s">
        <v>492</v>
      </c>
      <c r="G230" s="112" t="s">
        <v>286</v>
      </c>
      <c r="H230" s="112" t="s">
        <v>493</v>
      </c>
      <c r="I230" s="189" t="s">
        <v>494</v>
      </c>
      <c r="J230" s="189" t="s">
        <v>495</v>
      </c>
      <c r="K230" s="86"/>
      <c r="L230" s="120" t="str">
        <f>CONCATENATE(C230," ",D230," ",E230," ",F230," ",C231," ",D231," ",E231," ",F231)</f>
        <v>CE1.C2 Aplicar  principios y valores éticos - deontológicos en su contexto social y laboral,   respetando las normas del bien común y códigos de ética profesional. CE1.C3 Practicar  las relaciones interpersonales democráticas respetando la diversidad y dignidad de las personas,  en el marco de los derechos humanos y en la convivencia social y gestionando de forma efectiva los conflictos</v>
      </c>
      <c r="M230" s="114" t="str">
        <f t="shared" si="3"/>
        <v xml:space="preserve">C2.I1 Identifica los principios y valores éticos y deontológicos   en el marco de sus relaciones sociales y laborales. </v>
      </c>
    </row>
    <row r="231" spans="1:13" s="48" customFormat="1" ht="51" x14ac:dyDescent="0.2">
      <c r="A231" s="254"/>
      <c r="B231" s="256"/>
      <c r="C231" s="121" t="s">
        <v>464</v>
      </c>
      <c r="D231" s="116" t="s">
        <v>497</v>
      </c>
      <c r="E231" s="191" t="s">
        <v>498</v>
      </c>
      <c r="F231" s="192" t="s">
        <v>499</v>
      </c>
      <c r="G231" s="112" t="s">
        <v>290</v>
      </c>
      <c r="H231" s="112" t="s">
        <v>500</v>
      </c>
      <c r="I231" s="189" t="s">
        <v>501</v>
      </c>
      <c r="J231" s="189" t="s">
        <v>502</v>
      </c>
      <c r="K231" s="86"/>
      <c r="L231" s="119"/>
      <c r="M231" s="114" t="str">
        <f t="shared" si="3"/>
        <v xml:space="preserve">C2.I2 Actúa con honestidad, honradez, integridad en su rol como estudiante, fomentando una cultura transparente, orientada a l bien común en su contexto social. </v>
      </c>
    </row>
    <row r="232" spans="1:13" s="48" customFormat="1" ht="51" x14ac:dyDescent="0.2">
      <c r="A232" s="254"/>
      <c r="B232" s="256"/>
      <c r="C232" s="115"/>
      <c r="D232" s="116"/>
      <c r="E232" s="117"/>
      <c r="F232" s="118"/>
      <c r="G232" s="112" t="s">
        <v>294</v>
      </c>
      <c r="H232" s="112" t="s">
        <v>436</v>
      </c>
      <c r="I232" s="189" t="s">
        <v>503</v>
      </c>
      <c r="J232" s="189" t="s">
        <v>504</v>
      </c>
      <c r="K232" s="86"/>
      <c r="L232" s="119"/>
      <c r="M232" s="114" t="str">
        <f t="shared" si="3"/>
        <v xml:space="preserve">C2.I3 Aplica los códigos de ética en su quehacer profesional de manera autónoma fomentando una cultura transparente, orientada a l bien común en su contexto social. </v>
      </c>
    </row>
    <row r="233" spans="1:13" s="48" customFormat="1" ht="63.75" x14ac:dyDescent="0.2">
      <c r="A233" s="254"/>
      <c r="B233" s="256"/>
      <c r="C233" s="115"/>
      <c r="D233" s="116"/>
      <c r="E233" s="117"/>
      <c r="F233" s="118"/>
      <c r="G233" s="112" t="s">
        <v>298</v>
      </c>
      <c r="H233" s="112" t="s">
        <v>500</v>
      </c>
      <c r="I233" s="189" t="s">
        <v>505</v>
      </c>
      <c r="J233" s="189" t="s">
        <v>506</v>
      </c>
      <c r="K233" s="86"/>
      <c r="L233" s="119"/>
      <c r="M233" s="114" t="str">
        <f t="shared" si="3"/>
        <v>C2.I4 Actúa correcta y éticamente desde los múltiples roles que como persona asume fomentando una cultura transparente anti corrupción orientada al bien común y a la ética profesional.</v>
      </c>
    </row>
    <row r="234" spans="1:13" s="48" customFormat="1" ht="25.5" x14ac:dyDescent="0.2">
      <c r="A234" s="254"/>
      <c r="B234" s="256"/>
      <c r="C234" s="115"/>
      <c r="D234" s="116"/>
      <c r="E234" s="117"/>
      <c r="F234" s="118"/>
      <c r="G234" s="112" t="s">
        <v>363</v>
      </c>
      <c r="H234" s="112" t="s">
        <v>507</v>
      </c>
      <c r="I234" s="189" t="s">
        <v>508</v>
      </c>
      <c r="J234" s="189" t="s">
        <v>509</v>
      </c>
      <c r="K234" s="86"/>
      <c r="L234" s="119"/>
      <c r="M234" s="114" t="str">
        <f t="shared" si="3"/>
        <v>C3.I1 dentifica los principios de la democracia  para la optimización de sus relaciones interpersonales</v>
      </c>
    </row>
    <row r="235" spans="1:13" s="48" customFormat="1" ht="51" x14ac:dyDescent="0.2">
      <c r="A235" s="254"/>
      <c r="B235" s="256"/>
      <c r="C235" s="115"/>
      <c r="D235" s="116"/>
      <c r="E235" s="117"/>
      <c r="F235" s="118"/>
      <c r="G235" s="112" t="s">
        <v>366</v>
      </c>
      <c r="H235" s="112" t="s">
        <v>510</v>
      </c>
      <c r="I235" s="189" t="s">
        <v>511</v>
      </c>
      <c r="J235" s="189" t="s">
        <v>512</v>
      </c>
      <c r="K235" s="86"/>
      <c r="L235" s="119"/>
      <c r="M235" s="114" t="str">
        <f t="shared" si="3"/>
        <v>C3.I2 Establece en acuerdo con otras personas, tareas y objetivos donde se evidencie la inclusión,  participación y búsqueda del bien común.</v>
      </c>
    </row>
    <row r="236" spans="1:13" s="48" customFormat="1" ht="25.5" x14ac:dyDescent="0.2">
      <c r="A236" s="254"/>
      <c r="B236" s="256"/>
      <c r="C236" s="115"/>
      <c r="D236" s="116"/>
      <c r="E236" s="117"/>
      <c r="F236" s="118"/>
      <c r="G236" s="112" t="s">
        <v>369</v>
      </c>
      <c r="H236" s="112" t="s">
        <v>513</v>
      </c>
      <c r="I236" s="189" t="s">
        <v>514</v>
      </c>
      <c r="J236" s="111" t="s">
        <v>515</v>
      </c>
      <c r="K236" s="86"/>
      <c r="L236" s="119"/>
      <c r="M236" s="114" t="str">
        <f t="shared" si="3"/>
        <v>C3.I3 Demuestra  respeto  por la diversidad y dignidad de las personas en su cotidianeidad.</v>
      </c>
    </row>
    <row r="237" spans="1:13" s="48" customFormat="1" x14ac:dyDescent="0.2">
      <c r="A237" s="254"/>
      <c r="B237" s="256"/>
      <c r="C237" s="115"/>
      <c r="D237" s="116"/>
      <c r="E237" s="117"/>
      <c r="F237" s="118"/>
      <c r="G237" s="112"/>
      <c r="H237" s="112"/>
      <c r="I237" s="111"/>
      <c r="J237" s="111"/>
      <c r="K237" s="86"/>
      <c r="L237" s="119"/>
      <c r="M237" s="114" t="str">
        <f t="shared" si="3"/>
        <v xml:space="preserve">   </v>
      </c>
    </row>
    <row r="238" spans="1:13" s="48" customFormat="1" x14ac:dyDescent="0.2">
      <c r="A238" s="254"/>
      <c r="B238" s="256"/>
      <c r="C238" s="115"/>
      <c r="D238" s="116"/>
      <c r="E238" s="117"/>
      <c r="F238" s="118"/>
      <c r="G238" s="112"/>
      <c r="H238" s="112"/>
      <c r="I238" s="111"/>
      <c r="J238" s="111"/>
      <c r="K238" s="86"/>
      <c r="L238" s="119"/>
      <c r="M238" s="114" t="str">
        <f t="shared" si="3"/>
        <v xml:space="preserve">   </v>
      </c>
    </row>
    <row r="239" spans="1:13" s="48" customFormat="1" x14ac:dyDescent="0.2">
      <c r="A239" s="254"/>
      <c r="B239" s="256"/>
      <c r="C239" s="122"/>
      <c r="D239" s="123"/>
      <c r="E239" s="124"/>
      <c r="F239" s="125"/>
      <c r="G239" s="112"/>
      <c r="H239" s="112"/>
      <c r="I239" s="111"/>
      <c r="J239" s="111"/>
      <c r="K239" s="86"/>
      <c r="L239" s="119"/>
      <c r="M239" s="114" t="str">
        <f t="shared" si="3"/>
        <v xml:space="preserve">   </v>
      </c>
    </row>
    <row r="240" spans="1:13" s="48" customFormat="1" ht="60.75" customHeight="1" x14ac:dyDescent="0.2">
      <c r="A240" s="254" t="s">
        <v>68</v>
      </c>
      <c r="B240" s="256" t="s">
        <v>105</v>
      </c>
      <c r="C240" s="111" t="s">
        <v>478</v>
      </c>
      <c r="D240" s="111" t="s">
        <v>479</v>
      </c>
      <c r="E240" s="189" t="s">
        <v>480</v>
      </c>
      <c r="F240" s="189" t="s">
        <v>481</v>
      </c>
      <c r="G240" s="112" t="s">
        <v>290</v>
      </c>
      <c r="H240" s="112" t="s">
        <v>331</v>
      </c>
      <c r="I240" s="189" t="s">
        <v>482</v>
      </c>
      <c r="J240" s="189" t="s">
        <v>483</v>
      </c>
      <c r="K240" s="86"/>
      <c r="L240" s="120" t="str">
        <f>CONCATENATE(C240," ",D240," ",E240," ",F240," ",C241," ",D241," ",E241," ",F241)</f>
        <v xml:space="preserve">CE3.C2 Utilizar  software de ofimática de acuerdo al programa de estudios,  considerando las necesidades de sistematización de la información.     </v>
      </c>
      <c r="M240" s="114" t="str">
        <f t="shared" si="3"/>
        <v>C2.I2 Utiliza procesador de textos en la elaboración de documentos,  teniendo en cuenta los requerimientos del contexto laboral y los formatos vinculados al programa de estudios.</v>
      </c>
    </row>
    <row r="241" spans="1:13" s="48" customFormat="1" ht="38.25" x14ac:dyDescent="0.2">
      <c r="A241" s="254"/>
      <c r="B241" s="256"/>
      <c r="C241" s="121"/>
      <c r="D241" s="116"/>
      <c r="E241" s="117"/>
      <c r="F241" s="118"/>
      <c r="G241" s="112" t="s">
        <v>294</v>
      </c>
      <c r="H241" s="112" t="s">
        <v>484</v>
      </c>
      <c r="I241" s="189" t="s">
        <v>485</v>
      </c>
      <c r="J241" s="189" t="s">
        <v>486</v>
      </c>
      <c r="K241" s="86"/>
      <c r="L241" s="119"/>
      <c r="M241" s="114" t="str">
        <f t="shared" si="3"/>
        <v>C2.I3 Sistematiza  información utilizando hoja de cálculo de manera eficiente, vinculados al programa de estudios.</v>
      </c>
    </row>
    <row r="242" spans="1:13" s="48" customFormat="1" ht="25.5" x14ac:dyDescent="0.2">
      <c r="A242" s="254"/>
      <c r="B242" s="256"/>
      <c r="C242" s="115"/>
      <c r="D242" s="116"/>
      <c r="E242" s="117"/>
      <c r="F242" s="118"/>
      <c r="G242" s="112" t="s">
        <v>294</v>
      </c>
      <c r="H242" s="112" t="s">
        <v>312</v>
      </c>
      <c r="I242" s="189" t="s">
        <v>487</v>
      </c>
      <c r="J242" s="189" t="s">
        <v>488</v>
      </c>
      <c r="K242" s="86"/>
      <c r="L242" s="119"/>
      <c r="M242" s="114" t="str">
        <f t="shared" si="3"/>
        <v>C2.I3 Realiza presentaciones de información sistematizada de calidad y vinculados al programa de estudios.</v>
      </c>
    </row>
    <row r="243" spans="1:13" s="48" customFormat="1" x14ac:dyDescent="0.2">
      <c r="A243" s="254"/>
      <c r="B243" s="256"/>
      <c r="C243" s="115"/>
      <c r="D243" s="116"/>
      <c r="E243" s="117"/>
      <c r="F243" s="118"/>
      <c r="G243" s="112"/>
      <c r="H243" s="112"/>
      <c r="I243" s="111"/>
      <c r="J243" s="111"/>
      <c r="K243" s="86"/>
      <c r="L243" s="119"/>
      <c r="M243" s="114" t="str">
        <f t="shared" si="3"/>
        <v xml:space="preserve">   </v>
      </c>
    </row>
    <row r="244" spans="1:13" s="48" customFormat="1" x14ac:dyDescent="0.2">
      <c r="A244" s="254"/>
      <c r="B244" s="256"/>
      <c r="C244" s="115"/>
      <c r="D244" s="116"/>
      <c r="E244" s="117"/>
      <c r="F244" s="118"/>
      <c r="G244" s="112"/>
      <c r="H244" s="112"/>
      <c r="I244" s="111"/>
      <c r="J244" s="111"/>
      <c r="K244" s="86"/>
      <c r="L244" s="119"/>
      <c r="M244" s="114" t="str">
        <f t="shared" si="3"/>
        <v xml:space="preserve">   </v>
      </c>
    </row>
    <row r="245" spans="1:13" s="48" customFormat="1" x14ac:dyDescent="0.2">
      <c r="A245" s="254"/>
      <c r="B245" s="256"/>
      <c r="C245" s="115"/>
      <c r="D245" s="116"/>
      <c r="E245" s="117"/>
      <c r="F245" s="118"/>
      <c r="G245" s="112"/>
      <c r="H245" s="112"/>
      <c r="I245" s="111"/>
      <c r="J245" s="111"/>
      <c r="K245" s="86"/>
      <c r="L245" s="119"/>
      <c r="M245" s="114" t="str">
        <f t="shared" si="3"/>
        <v xml:space="preserve">   </v>
      </c>
    </row>
    <row r="246" spans="1:13" s="48" customFormat="1" x14ac:dyDescent="0.2">
      <c r="A246" s="254"/>
      <c r="B246" s="256"/>
      <c r="C246" s="115"/>
      <c r="D246" s="116"/>
      <c r="E246" s="117"/>
      <c r="F246" s="118"/>
      <c r="G246" s="112"/>
      <c r="H246" s="112"/>
      <c r="I246" s="111"/>
      <c r="J246" s="111"/>
      <c r="K246" s="86"/>
      <c r="L246" s="119"/>
      <c r="M246" s="114" t="str">
        <f t="shared" si="3"/>
        <v xml:space="preserve">   </v>
      </c>
    </row>
    <row r="247" spans="1:13" s="48" customFormat="1" x14ac:dyDescent="0.2">
      <c r="A247" s="254"/>
      <c r="B247" s="256"/>
      <c r="C247" s="115"/>
      <c r="D247" s="116"/>
      <c r="E247" s="117"/>
      <c r="F247" s="118"/>
      <c r="G247" s="112"/>
      <c r="H247" s="112"/>
      <c r="I247" s="111"/>
      <c r="J247" s="111"/>
      <c r="K247" s="86"/>
      <c r="L247" s="119"/>
      <c r="M247" s="114" t="str">
        <f t="shared" si="3"/>
        <v xml:space="preserve">   </v>
      </c>
    </row>
    <row r="248" spans="1:13" s="48" customFormat="1" x14ac:dyDescent="0.2">
      <c r="A248" s="254"/>
      <c r="B248" s="256"/>
      <c r="C248" s="115"/>
      <c r="D248" s="116"/>
      <c r="E248" s="117"/>
      <c r="F248" s="118"/>
      <c r="G248" s="112"/>
      <c r="H248" s="112"/>
      <c r="I248" s="111"/>
      <c r="J248" s="111"/>
      <c r="K248" s="86"/>
      <c r="L248" s="119"/>
      <c r="M248" s="114" t="str">
        <f t="shared" si="3"/>
        <v xml:space="preserve">   </v>
      </c>
    </row>
    <row r="249" spans="1:13" s="48" customFormat="1" x14ac:dyDescent="0.2">
      <c r="A249" s="254"/>
      <c r="B249" s="256"/>
      <c r="C249" s="122"/>
      <c r="D249" s="123"/>
      <c r="E249" s="124"/>
      <c r="F249" s="125"/>
      <c r="G249" s="112"/>
      <c r="H249" s="112"/>
      <c r="I249" s="111"/>
      <c r="J249" s="111"/>
      <c r="K249" s="86"/>
      <c r="L249" s="126"/>
      <c r="M249" s="114" t="str">
        <f t="shared" si="3"/>
        <v xml:space="preserve">   </v>
      </c>
    </row>
    <row r="250" spans="1:13" s="48" customFormat="1" ht="57" customHeight="1" x14ac:dyDescent="0.2">
      <c r="A250" s="254" t="s">
        <v>68</v>
      </c>
      <c r="B250" s="256" t="s">
        <v>105</v>
      </c>
      <c r="C250" s="111" t="s">
        <v>489</v>
      </c>
      <c r="D250" s="111" t="s">
        <v>490</v>
      </c>
      <c r="E250" s="189" t="s">
        <v>491</v>
      </c>
      <c r="F250" s="189" t="s">
        <v>492</v>
      </c>
      <c r="G250" s="112" t="s">
        <v>262</v>
      </c>
      <c r="H250" s="112" t="s">
        <v>493</v>
      </c>
      <c r="I250" s="189" t="s">
        <v>494</v>
      </c>
      <c r="J250" s="189" t="s">
        <v>495</v>
      </c>
      <c r="K250" s="86"/>
      <c r="L250" s="120" t="str">
        <f>CONCATENATE(C250," ",D250," ",E250," ",F250," ",C251," ",D251," ",E251," ",F251)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M250" s="114" t="str">
        <f t="shared" si="3"/>
        <v xml:space="preserve">C1.I1 Identifica los principios y valores éticos y deontológicos   en el marco de sus relaciones sociales y laborales. </v>
      </c>
    </row>
    <row r="251" spans="1:13" s="48" customFormat="1" ht="51" x14ac:dyDescent="0.2">
      <c r="A251" s="254"/>
      <c r="B251" s="256"/>
      <c r="C251" s="121" t="s">
        <v>496</v>
      </c>
      <c r="D251" s="116" t="s">
        <v>497</v>
      </c>
      <c r="E251" s="191" t="s">
        <v>498</v>
      </c>
      <c r="F251" s="192" t="s">
        <v>499</v>
      </c>
      <c r="G251" s="112" t="s">
        <v>266</v>
      </c>
      <c r="H251" s="112" t="s">
        <v>500</v>
      </c>
      <c r="I251" s="189" t="s">
        <v>501</v>
      </c>
      <c r="J251" s="189" t="s">
        <v>502</v>
      </c>
      <c r="K251" s="86"/>
      <c r="L251" s="119"/>
      <c r="M251" s="114" t="str">
        <f t="shared" si="3"/>
        <v xml:space="preserve">C1.I2 Actúa con honestidad, honradez, integridad en su rol como estudiante, fomentando una cultura transparente, orientada a l bien común en su contexto social. </v>
      </c>
    </row>
    <row r="252" spans="1:13" s="48" customFormat="1" ht="51" x14ac:dyDescent="0.2">
      <c r="A252" s="254"/>
      <c r="B252" s="256"/>
      <c r="C252" s="115"/>
      <c r="D252" s="116"/>
      <c r="E252" s="117"/>
      <c r="F252" s="118"/>
      <c r="G252" s="112" t="s">
        <v>270</v>
      </c>
      <c r="H252" s="112" t="s">
        <v>436</v>
      </c>
      <c r="I252" s="189" t="s">
        <v>503</v>
      </c>
      <c r="J252" s="189" t="s">
        <v>504</v>
      </c>
      <c r="K252" s="86"/>
      <c r="L252" s="119"/>
      <c r="M252" s="114" t="str">
        <f t="shared" si="3"/>
        <v xml:space="preserve">C1.I3 Aplica los códigos de ética en su quehacer profesional de manera autónoma fomentando una cultura transparente, orientada a l bien común en su contexto social. </v>
      </c>
    </row>
    <row r="253" spans="1:13" s="48" customFormat="1" ht="63.75" x14ac:dyDescent="0.2">
      <c r="A253" s="254"/>
      <c r="B253" s="256"/>
      <c r="C253" s="115"/>
      <c r="D253" s="116"/>
      <c r="E253" s="117"/>
      <c r="F253" s="118"/>
      <c r="G253" s="112" t="s">
        <v>274</v>
      </c>
      <c r="H253" s="112" t="s">
        <v>500</v>
      </c>
      <c r="I253" s="189" t="s">
        <v>505</v>
      </c>
      <c r="J253" s="189" t="s">
        <v>506</v>
      </c>
      <c r="K253" s="86"/>
      <c r="L253" s="119"/>
      <c r="M253" s="114" t="str">
        <f t="shared" si="3"/>
        <v>C1.I4 Actúa correcta y éticamente desde los múltiples roles que como persona asume fomentando una cultura transparente anti corrupción orientada al bien común y a la ética profesional.</v>
      </c>
    </row>
    <row r="254" spans="1:13" s="48" customFormat="1" ht="25.5" x14ac:dyDescent="0.2">
      <c r="A254" s="254"/>
      <c r="B254" s="256"/>
      <c r="C254" s="115"/>
      <c r="D254" s="116"/>
      <c r="E254" s="117"/>
      <c r="F254" s="118"/>
      <c r="G254" s="112" t="s">
        <v>286</v>
      </c>
      <c r="H254" s="112" t="s">
        <v>507</v>
      </c>
      <c r="I254" s="189" t="s">
        <v>508</v>
      </c>
      <c r="J254" s="189" t="s">
        <v>509</v>
      </c>
      <c r="K254" s="86"/>
      <c r="L254" s="119"/>
      <c r="M254" s="114" t="str">
        <f t="shared" si="3"/>
        <v>C2.I1 dentifica los principios de la democracia  para la optimización de sus relaciones interpersonales</v>
      </c>
    </row>
    <row r="255" spans="1:13" s="48" customFormat="1" ht="51" x14ac:dyDescent="0.2">
      <c r="A255" s="254"/>
      <c r="B255" s="256"/>
      <c r="C255" s="115"/>
      <c r="D255" s="116"/>
      <c r="E255" s="117"/>
      <c r="F255" s="118"/>
      <c r="G255" s="112" t="s">
        <v>290</v>
      </c>
      <c r="H255" s="112" t="s">
        <v>510</v>
      </c>
      <c r="I255" s="189" t="s">
        <v>511</v>
      </c>
      <c r="J255" s="189" t="s">
        <v>512</v>
      </c>
      <c r="K255" s="86"/>
      <c r="L255" s="119"/>
      <c r="M255" s="114" t="str">
        <f t="shared" si="3"/>
        <v>C2.I2 Establece en acuerdo con otras personas, tareas y objetivos donde se evidencie la inclusión,  participación y búsqueda del bien común.</v>
      </c>
    </row>
    <row r="256" spans="1:13" s="48" customFormat="1" ht="25.5" x14ac:dyDescent="0.2">
      <c r="A256" s="254"/>
      <c r="B256" s="256"/>
      <c r="C256" s="115"/>
      <c r="D256" s="116"/>
      <c r="E256" s="117"/>
      <c r="F256" s="118"/>
      <c r="G256" s="112" t="s">
        <v>294</v>
      </c>
      <c r="H256" s="112" t="s">
        <v>513</v>
      </c>
      <c r="I256" s="189" t="s">
        <v>514</v>
      </c>
      <c r="J256" s="111" t="s">
        <v>515</v>
      </c>
      <c r="K256" s="86"/>
      <c r="L256" s="119"/>
      <c r="M256" s="114" t="str">
        <f t="shared" si="3"/>
        <v>C2.I3 Demuestra  respeto  por la diversidad y dignidad de las personas en su cotidianeidad.</v>
      </c>
    </row>
    <row r="257" spans="1:13" s="48" customFormat="1" hidden="1" x14ac:dyDescent="0.2">
      <c r="A257" s="254"/>
      <c r="B257" s="256"/>
      <c r="C257" s="115"/>
      <c r="D257" s="116"/>
      <c r="E257" s="117"/>
      <c r="F257" s="118"/>
      <c r="G257" s="112"/>
      <c r="H257" s="112"/>
      <c r="I257" s="111"/>
      <c r="J257" s="111"/>
      <c r="K257" s="86"/>
      <c r="L257" s="119"/>
      <c r="M257" s="114" t="str">
        <f t="shared" si="3"/>
        <v xml:space="preserve">   </v>
      </c>
    </row>
    <row r="258" spans="1:13" s="48" customFormat="1" hidden="1" x14ac:dyDescent="0.2">
      <c r="A258" s="254"/>
      <c r="B258" s="256"/>
      <c r="C258" s="115"/>
      <c r="D258" s="116"/>
      <c r="E258" s="117"/>
      <c r="F258" s="118"/>
      <c r="G258" s="112"/>
      <c r="H258" s="112"/>
      <c r="I258" s="111"/>
      <c r="J258" s="111"/>
      <c r="K258" s="86"/>
      <c r="L258" s="119"/>
      <c r="M258" s="114" t="str">
        <f t="shared" si="3"/>
        <v xml:space="preserve">   </v>
      </c>
    </row>
    <row r="259" spans="1:13" s="48" customFormat="1" hidden="1" x14ac:dyDescent="0.2">
      <c r="A259" s="254"/>
      <c r="B259" s="256"/>
      <c r="C259" s="122"/>
      <c r="D259" s="123"/>
      <c r="E259" s="124"/>
      <c r="F259" s="125"/>
      <c r="G259" s="112"/>
      <c r="H259" s="112"/>
      <c r="I259" s="111"/>
      <c r="J259" s="111"/>
      <c r="K259" s="86"/>
      <c r="L259" s="119"/>
      <c r="M259" s="114" t="str">
        <f t="shared" si="3"/>
        <v xml:space="preserve">   </v>
      </c>
    </row>
    <row r="260" spans="1:13" s="48" customFormat="1" ht="15" hidden="1" customHeight="1" x14ac:dyDescent="0.2">
      <c r="A260" s="254" t="s">
        <v>68</v>
      </c>
      <c r="B260" s="256" t="s">
        <v>105</v>
      </c>
      <c r="C260" s="111"/>
      <c r="D260" s="111"/>
      <c r="E260" s="189"/>
      <c r="F260" s="189"/>
      <c r="G260" s="112"/>
      <c r="H260" s="112"/>
      <c r="I260" s="189"/>
      <c r="J260" s="189"/>
      <c r="K260" s="86"/>
      <c r="L260" s="120" t="str">
        <f>CONCATENATE(C260," ",D260," ",E260," ",F260," ",C261," ",D261," ",E261," ",F261)</f>
        <v xml:space="preserve">       </v>
      </c>
      <c r="M260" s="114" t="str">
        <f t="shared" si="3"/>
        <v xml:space="preserve">   </v>
      </c>
    </row>
    <row r="261" spans="1:13" s="48" customFormat="1" hidden="1" x14ac:dyDescent="0.2">
      <c r="A261" s="254"/>
      <c r="B261" s="256"/>
      <c r="C261" s="121"/>
      <c r="D261" s="116"/>
      <c r="E261" s="191"/>
      <c r="F261" s="192"/>
      <c r="G261" s="112"/>
      <c r="H261" s="112"/>
      <c r="I261" s="189"/>
      <c r="J261" s="189"/>
      <c r="K261" s="86"/>
      <c r="L261" s="119"/>
      <c r="M261" s="114" t="str">
        <f t="shared" si="3"/>
        <v xml:space="preserve">   </v>
      </c>
    </row>
    <row r="262" spans="1:13" s="48" customFormat="1" hidden="1" x14ac:dyDescent="0.2">
      <c r="A262" s="254"/>
      <c r="B262" s="256"/>
      <c r="C262" s="115"/>
      <c r="D262" s="116"/>
      <c r="E262" s="117"/>
      <c r="F262" s="118"/>
      <c r="G262" s="112"/>
      <c r="H262" s="112"/>
      <c r="I262" s="189"/>
      <c r="J262" s="189"/>
      <c r="K262" s="86"/>
      <c r="L262" s="119"/>
      <c r="M262" s="114" t="str">
        <f t="shared" si="3"/>
        <v xml:space="preserve">   </v>
      </c>
    </row>
    <row r="263" spans="1:13" s="48" customFormat="1" hidden="1" x14ac:dyDescent="0.2">
      <c r="A263" s="254"/>
      <c r="B263" s="256"/>
      <c r="C263" s="115"/>
      <c r="D263" s="116"/>
      <c r="E263" s="117"/>
      <c r="F263" s="118"/>
      <c r="G263" s="112"/>
      <c r="H263" s="112"/>
      <c r="I263" s="189"/>
      <c r="J263" s="189"/>
      <c r="K263" s="86"/>
      <c r="L263" s="119"/>
      <c r="M263" s="114" t="str">
        <f t="shared" si="3"/>
        <v xml:space="preserve">   </v>
      </c>
    </row>
    <row r="264" spans="1:13" s="48" customFormat="1" hidden="1" x14ac:dyDescent="0.2">
      <c r="A264" s="254"/>
      <c r="B264" s="256"/>
      <c r="C264" s="115"/>
      <c r="D264" s="116"/>
      <c r="E264" s="117"/>
      <c r="F264" s="118"/>
      <c r="G264" s="112"/>
      <c r="H264" s="112"/>
      <c r="I264" s="189"/>
      <c r="J264" s="189"/>
      <c r="K264" s="86"/>
      <c r="L264" s="119"/>
      <c r="M264" s="114" t="str">
        <f t="shared" si="3"/>
        <v xml:space="preserve">   </v>
      </c>
    </row>
    <row r="265" spans="1:13" s="48" customFormat="1" hidden="1" x14ac:dyDescent="0.2">
      <c r="A265" s="254"/>
      <c r="B265" s="256"/>
      <c r="C265" s="115"/>
      <c r="D265" s="116"/>
      <c r="E265" s="117"/>
      <c r="F265" s="118"/>
      <c r="G265" s="112"/>
      <c r="H265" s="112"/>
      <c r="I265" s="189"/>
      <c r="J265" s="189"/>
      <c r="K265" s="86"/>
      <c r="L265" s="119"/>
      <c r="M265" s="114" t="str">
        <f t="shared" si="3"/>
        <v xml:space="preserve">   </v>
      </c>
    </row>
    <row r="266" spans="1:13" s="48" customFormat="1" hidden="1" x14ac:dyDescent="0.2">
      <c r="A266" s="254"/>
      <c r="B266" s="256"/>
      <c r="C266" s="115"/>
      <c r="D266" s="116"/>
      <c r="E266" s="117"/>
      <c r="F266" s="118"/>
      <c r="G266" s="112"/>
      <c r="H266" s="112"/>
      <c r="I266" s="189"/>
      <c r="J266" s="189"/>
      <c r="K266" s="86"/>
      <c r="L266" s="119"/>
      <c r="M266" s="114" t="str">
        <f t="shared" si="3"/>
        <v xml:space="preserve">   </v>
      </c>
    </row>
    <row r="267" spans="1:13" s="48" customFormat="1" ht="9" hidden="1" customHeight="1" x14ac:dyDescent="0.2">
      <c r="A267" s="254"/>
      <c r="B267" s="256"/>
      <c r="C267" s="115"/>
      <c r="D267" s="116"/>
      <c r="E267" s="117"/>
      <c r="F267" s="118"/>
      <c r="G267" s="112"/>
      <c r="H267" s="112"/>
      <c r="I267" s="111"/>
      <c r="J267" s="111"/>
      <c r="K267" s="86"/>
      <c r="L267" s="119"/>
      <c r="M267" s="114" t="str">
        <f t="shared" ref="M267:M330" si="4">CONCATENATE(G267," ",H267," ",I267," ",J267)</f>
        <v xml:space="preserve">   </v>
      </c>
    </row>
    <row r="268" spans="1:13" s="48" customFormat="1" hidden="1" x14ac:dyDescent="0.2">
      <c r="A268" s="254"/>
      <c r="B268" s="256"/>
      <c r="C268" s="115"/>
      <c r="D268" s="116"/>
      <c r="E268" s="117"/>
      <c r="F268" s="118"/>
      <c r="G268" s="112"/>
      <c r="H268" s="112"/>
      <c r="I268" s="111"/>
      <c r="J268" s="111"/>
      <c r="K268" s="86"/>
      <c r="L268" s="119"/>
      <c r="M268" s="114" t="str">
        <f t="shared" si="4"/>
        <v xml:space="preserve">   </v>
      </c>
    </row>
    <row r="269" spans="1:13" s="48" customFormat="1" hidden="1" x14ac:dyDescent="0.2">
      <c r="A269" s="254"/>
      <c r="B269" s="256"/>
      <c r="C269" s="122"/>
      <c r="D269" s="123"/>
      <c r="E269" s="124"/>
      <c r="F269" s="125"/>
      <c r="G269" s="112"/>
      <c r="H269" s="112"/>
      <c r="I269" s="111"/>
      <c r="J269" s="111"/>
      <c r="K269" s="86"/>
      <c r="L269" s="126"/>
      <c r="M269" s="114" t="str">
        <f t="shared" si="4"/>
        <v xml:space="preserve">   </v>
      </c>
    </row>
    <row r="270" spans="1:13" s="48" customFormat="1" ht="15" hidden="1" customHeight="1" x14ac:dyDescent="0.2">
      <c r="A270" s="254" t="s">
        <v>68</v>
      </c>
      <c r="B270" s="256" t="s">
        <v>105</v>
      </c>
      <c r="C270" s="111"/>
      <c r="D270" s="111"/>
      <c r="E270" s="111"/>
      <c r="F270" s="111"/>
      <c r="G270" s="112"/>
      <c r="H270" s="112"/>
      <c r="I270" s="111"/>
      <c r="J270" s="111"/>
      <c r="K270" s="86"/>
      <c r="L270" s="120" t="str">
        <f>CONCATENATE(C270," ",D270," ",E270," ",F270," ",C271," ",D271," ",E271," ",F271)</f>
        <v xml:space="preserve">       </v>
      </c>
      <c r="M270" s="114" t="str">
        <f t="shared" si="4"/>
        <v xml:space="preserve">   </v>
      </c>
    </row>
    <row r="271" spans="1:13" s="48" customFormat="1" hidden="1" x14ac:dyDescent="0.2">
      <c r="A271" s="254"/>
      <c r="B271" s="256"/>
      <c r="C271" s="121"/>
      <c r="D271" s="116"/>
      <c r="E271" s="117"/>
      <c r="F271" s="118"/>
      <c r="G271" s="112"/>
      <c r="H271" s="112"/>
      <c r="I271" s="111"/>
      <c r="J271" s="111"/>
      <c r="K271" s="86"/>
      <c r="L271" s="119"/>
      <c r="M271" s="114" t="str">
        <f t="shared" si="4"/>
        <v xml:space="preserve">   </v>
      </c>
    </row>
    <row r="272" spans="1:13" s="48" customFormat="1" hidden="1" x14ac:dyDescent="0.2">
      <c r="A272" s="254"/>
      <c r="B272" s="256"/>
      <c r="C272" s="115"/>
      <c r="D272" s="116"/>
      <c r="E272" s="117"/>
      <c r="F272" s="118"/>
      <c r="G272" s="112"/>
      <c r="H272" s="112"/>
      <c r="I272" s="111"/>
      <c r="J272" s="111"/>
      <c r="K272" s="86"/>
      <c r="L272" s="119"/>
      <c r="M272" s="114" t="str">
        <f t="shared" si="4"/>
        <v xml:space="preserve">   </v>
      </c>
    </row>
    <row r="273" spans="1:13" s="48" customFormat="1" hidden="1" x14ac:dyDescent="0.2">
      <c r="A273" s="254"/>
      <c r="B273" s="256"/>
      <c r="C273" s="115"/>
      <c r="D273" s="116"/>
      <c r="E273" s="117"/>
      <c r="F273" s="118"/>
      <c r="G273" s="112"/>
      <c r="H273" s="112"/>
      <c r="I273" s="111"/>
      <c r="J273" s="111"/>
      <c r="K273" s="86"/>
      <c r="L273" s="119"/>
      <c r="M273" s="114" t="str">
        <f t="shared" si="4"/>
        <v xml:space="preserve">   </v>
      </c>
    </row>
    <row r="274" spans="1:13" s="48" customFormat="1" hidden="1" x14ac:dyDescent="0.2">
      <c r="A274" s="254"/>
      <c r="B274" s="256"/>
      <c r="C274" s="115"/>
      <c r="D274" s="116"/>
      <c r="E274" s="117"/>
      <c r="F274" s="118"/>
      <c r="G274" s="112"/>
      <c r="H274" s="112"/>
      <c r="I274" s="111"/>
      <c r="J274" s="111"/>
      <c r="K274" s="86"/>
      <c r="L274" s="119"/>
      <c r="M274" s="114" t="str">
        <f t="shared" si="4"/>
        <v xml:space="preserve">   </v>
      </c>
    </row>
    <row r="275" spans="1:13" s="48" customFormat="1" hidden="1" x14ac:dyDescent="0.2">
      <c r="A275" s="254"/>
      <c r="B275" s="256"/>
      <c r="C275" s="115"/>
      <c r="D275" s="116"/>
      <c r="E275" s="117"/>
      <c r="F275" s="118"/>
      <c r="G275" s="112"/>
      <c r="H275" s="112"/>
      <c r="I275" s="111"/>
      <c r="J275" s="111"/>
      <c r="K275" s="86"/>
      <c r="L275" s="119"/>
      <c r="M275" s="114" t="str">
        <f t="shared" si="4"/>
        <v xml:space="preserve">   </v>
      </c>
    </row>
    <row r="276" spans="1:13" s="48" customFormat="1" hidden="1" x14ac:dyDescent="0.2">
      <c r="A276" s="254"/>
      <c r="B276" s="256"/>
      <c r="C276" s="115"/>
      <c r="D276" s="116"/>
      <c r="E276" s="117"/>
      <c r="F276" s="118"/>
      <c r="G276" s="112"/>
      <c r="H276" s="112"/>
      <c r="I276" s="111"/>
      <c r="J276" s="111"/>
      <c r="K276" s="86"/>
      <c r="L276" s="119"/>
      <c r="M276" s="114" t="str">
        <f t="shared" si="4"/>
        <v xml:space="preserve">   </v>
      </c>
    </row>
    <row r="277" spans="1:13" s="48" customFormat="1" hidden="1" x14ac:dyDescent="0.2">
      <c r="A277" s="254"/>
      <c r="B277" s="256"/>
      <c r="C277" s="115"/>
      <c r="D277" s="116"/>
      <c r="E277" s="117"/>
      <c r="F277" s="118"/>
      <c r="G277" s="112"/>
      <c r="H277" s="112"/>
      <c r="I277" s="111"/>
      <c r="J277" s="111"/>
      <c r="K277" s="86"/>
      <c r="L277" s="119"/>
      <c r="M277" s="114" t="str">
        <f t="shared" si="4"/>
        <v xml:space="preserve">   </v>
      </c>
    </row>
    <row r="278" spans="1:13" s="48" customFormat="1" hidden="1" x14ac:dyDescent="0.2">
      <c r="A278" s="254"/>
      <c r="B278" s="256"/>
      <c r="C278" s="115"/>
      <c r="D278" s="116"/>
      <c r="E278" s="117"/>
      <c r="F278" s="118"/>
      <c r="G278" s="112"/>
      <c r="H278" s="112"/>
      <c r="I278" s="111"/>
      <c r="J278" s="111"/>
      <c r="K278" s="86"/>
      <c r="L278" s="119"/>
      <c r="M278" s="114" t="str">
        <f t="shared" si="4"/>
        <v xml:space="preserve">   </v>
      </c>
    </row>
    <row r="279" spans="1:13" s="48" customFormat="1" hidden="1" x14ac:dyDescent="0.2">
      <c r="A279" s="254"/>
      <c r="B279" s="256"/>
      <c r="C279" s="122"/>
      <c r="D279" s="123"/>
      <c r="E279" s="124"/>
      <c r="F279" s="125"/>
      <c r="G279" s="112"/>
      <c r="H279" s="112"/>
      <c r="I279" s="111"/>
      <c r="J279" s="111"/>
      <c r="K279" s="86"/>
      <c r="L279" s="119"/>
      <c r="M279" s="114" t="str">
        <f t="shared" si="4"/>
        <v xml:space="preserve">   </v>
      </c>
    </row>
    <row r="280" spans="1:13" s="48" customFormat="1" ht="15" hidden="1" customHeight="1" x14ac:dyDescent="0.2">
      <c r="A280" s="254" t="s">
        <v>68</v>
      </c>
      <c r="B280" s="256" t="s">
        <v>105</v>
      </c>
      <c r="C280" s="111"/>
      <c r="D280" s="111"/>
      <c r="E280" s="111"/>
      <c r="F280" s="111"/>
      <c r="G280" s="112"/>
      <c r="H280" s="112"/>
      <c r="I280" s="111"/>
      <c r="J280" s="111"/>
      <c r="K280" s="86"/>
      <c r="L280" s="120" t="str">
        <f>CONCATENATE(C280," ",D280," ",E280," ",F280," ",C281," ",D281," ",E281," ",F281)</f>
        <v xml:space="preserve">       </v>
      </c>
      <c r="M280" s="114" t="str">
        <f t="shared" si="4"/>
        <v xml:space="preserve">   </v>
      </c>
    </row>
    <row r="281" spans="1:13" s="48" customFormat="1" hidden="1" x14ac:dyDescent="0.2">
      <c r="A281" s="254"/>
      <c r="B281" s="256"/>
      <c r="C281" s="121"/>
      <c r="D281" s="116"/>
      <c r="E281" s="117"/>
      <c r="F281" s="118"/>
      <c r="G281" s="112"/>
      <c r="H281" s="112"/>
      <c r="I281" s="111"/>
      <c r="J281" s="111"/>
      <c r="K281" s="86"/>
      <c r="L281" s="119"/>
      <c r="M281" s="114" t="str">
        <f t="shared" si="4"/>
        <v xml:space="preserve">   </v>
      </c>
    </row>
    <row r="282" spans="1:13" s="48" customFormat="1" hidden="1" x14ac:dyDescent="0.2">
      <c r="A282" s="254"/>
      <c r="B282" s="256"/>
      <c r="C282" s="115"/>
      <c r="D282" s="116"/>
      <c r="E282" s="117"/>
      <c r="F282" s="118"/>
      <c r="G282" s="112"/>
      <c r="H282" s="112"/>
      <c r="I282" s="111"/>
      <c r="J282" s="111"/>
      <c r="K282" s="86"/>
      <c r="L282" s="119"/>
      <c r="M282" s="114" t="str">
        <f t="shared" si="4"/>
        <v xml:space="preserve">   </v>
      </c>
    </row>
    <row r="283" spans="1:13" s="48" customFormat="1" hidden="1" x14ac:dyDescent="0.2">
      <c r="A283" s="254"/>
      <c r="B283" s="256"/>
      <c r="C283" s="115"/>
      <c r="D283" s="116"/>
      <c r="E283" s="117"/>
      <c r="F283" s="118"/>
      <c r="G283" s="112"/>
      <c r="H283" s="112"/>
      <c r="I283" s="111"/>
      <c r="J283" s="111"/>
      <c r="K283" s="86"/>
      <c r="L283" s="119"/>
      <c r="M283" s="114" t="str">
        <f t="shared" si="4"/>
        <v xml:space="preserve">   </v>
      </c>
    </row>
    <row r="284" spans="1:13" s="48" customFormat="1" hidden="1" x14ac:dyDescent="0.2">
      <c r="A284" s="254"/>
      <c r="B284" s="256"/>
      <c r="C284" s="115"/>
      <c r="D284" s="116"/>
      <c r="E284" s="117"/>
      <c r="F284" s="118"/>
      <c r="G284" s="112"/>
      <c r="H284" s="112"/>
      <c r="I284" s="111"/>
      <c r="J284" s="111"/>
      <c r="K284" s="86"/>
      <c r="L284" s="119"/>
      <c r="M284" s="114" t="str">
        <f t="shared" si="4"/>
        <v xml:space="preserve">   </v>
      </c>
    </row>
    <row r="285" spans="1:13" s="48" customFormat="1" hidden="1" x14ac:dyDescent="0.2">
      <c r="A285" s="254"/>
      <c r="B285" s="256"/>
      <c r="C285" s="115"/>
      <c r="D285" s="116"/>
      <c r="E285" s="117"/>
      <c r="F285" s="118"/>
      <c r="G285" s="112"/>
      <c r="H285" s="112"/>
      <c r="I285" s="111"/>
      <c r="J285" s="111"/>
      <c r="K285" s="86"/>
      <c r="L285" s="119"/>
      <c r="M285" s="114" t="str">
        <f t="shared" si="4"/>
        <v xml:space="preserve">   </v>
      </c>
    </row>
    <row r="286" spans="1:13" s="48" customFormat="1" hidden="1" x14ac:dyDescent="0.2">
      <c r="A286" s="254"/>
      <c r="B286" s="256"/>
      <c r="C286" s="115"/>
      <c r="D286" s="116"/>
      <c r="E286" s="117"/>
      <c r="F286" s="118"/>
      <c r="G286" s="112"/>
      <c r="H286" s="112"/>
      <c r="I286" s="111"/>
      <c r="J286" s="111"/>
      <c r="K286" s="86"/>
      <c r="L286" s="119"/>
      <c r="M286" s="114" t="str">
        <f t="shared" si="4"/>
        <v xml:space="preserve">   </v>
      </c>
    </row>
    <row r="287" spans="1:13" s="48" customFormat="1" hidden="1" x14ac:dyDescent="0.2">
      <c r="A287" s="254"/>
      <c r="B287" s="256"/>
      <c r="C287" s="115"/>
      <c r="D287" s="116"/>
      <c r="E287" s="117"/>
      <c r="F287" s="118"/>
      <c r="G287" s="112"/>
      <c r="H287" s="112"/>
      <c r="I287" s="111"/>
      <c r="J287" s="111"/>
      <c r="K287" s="86"/>
      <c r="L287" s="119"/>
      <c r="M287" s="114" t="str">
        <f t="shared" si="4"/>
        <v xml:space="preserve">   </v>
      </c>
    </row>
    <row r="288" spans="1:13" s="48" customFormat="1" hidden="1" x14ac:dyDescent="0.2">
      <c r="A288" s="254"/>
      <c r="B288" s="256"/>
      <c r="C288" s="115"/>
      <c r="D288" s="116"/>
      <c r="E288" s="117"/>
      <c r="F288" s="118"/>
      <c r="G288" s="112"/>
      <c r="H288" s="112"/>
      <c r="I288" s="111"/>
      <c r="J288" s="111"/>
      <c r="K288" s="86"/>
      <c r="L288" s="119"/>
      <c r="M288" s="114" t="str">
        <f t="shared" si="4"/>
        <v xml:space="preserve">   </v>
      </c>
    </row>
    <row r="289" spans="1:13" s="48" customFormat="1" hidden="1" x14ac:dyDescent="0.2">
      <c r="A289" s="254"/>
      <c r="B289" s="256"/>
      <c r="C289" s="122"/>
      <c r="D289" s="123"/>
      <c r="E289" s="124"/>
      <c r="F289" s="125"/>
      <c r="G289" s="112"/>
      <c r="H289" s="112"/>
      <c r="I289" s="111"/>
      <c r="J289" s="111"/>
      <c r="K289" s="86"/>
      <c r="L289" s="126"/>
      <c r="M289" s="114" t="str">
        <f t="shared" si="4"/>
        <v xml:space="preserve">   </v>
      </c>
    </row>
    <row r="290" spans="1:13" s="48" customFormat="1" ht="15" hidden="1" customHeight="1" x14ac:dyDescent="0.2">
      <c r="A290" s="254" t="s">
        <v>68</v>
      </c>
      <c r="B290" s="256" t="s">
        <v>105</v>
      </c>
      <c r="C290" s="111"/>
      <c r="D290" s="111"/>
      <c r="E290" s="111"/>
      <c r="F290" s="111"/>
      <c r="G290" s="112"/>
      <c r="H290" s="112"/>
      <c r="I290" s="111"/>
      <c r="J290" s="111"/>
      <c r="K290" s="86"/>
      <c r="L290" s="120" t="str">
        <f>CONCATENATE(C290," ",D290," ",E290," ",F290," ",C291," ",D291," ",E291," ",F291)</f>
        <v xml:space="preserve">       </v>
      </c>
      <c r="M290" s="114" t="str">
        <f t="shared" si="4"/>
        <v xml:space="preserve">   </v>
      </c>
    </row>
    <row r="291" spans="1:13" s="48" customFormat="1" hidden="1" x14ac:dyDescent="0.2">
      <c r="A291" s="254"/>
      <c r="B291" s="256"/>
      <c r="C291" s="121"/>
      <c r="D291" s="116"/>
      <c r="E291" s="117"/>
      <c r="F291" s="118"/>
      <c r="G291" s="112"/>
      <c r="H291" s="112"/>
      <c r="I291" s="111"/>
      <c r="J291" s="111"/>
      <c r="K291" s="86"/>
      <c r="L291" s="119"/>
      <c r="M291" s="114" t="str">
        <f t="shared" si="4"/>
        <v xml:space="preserve">   </v>
      </c>
    </row>
    <row r="292" spans="1:13" s="48" customFormat="1" hidden="1" x14ac:dyDescent="0.2">
      <c r="A292" s="254"/>
      <c r="B292" s="256"/>
      <c r="C292" s="115"/>
      <c r="D292" s="116"/>
      <c r="E292" s="117"/>
      <c r="F292" s="118"/>
      <c r="G292" s="112"/>
      <c r="H292" s="112"/>
      <c r="I292" s="111"/>
      <c r="J292" s="111"/>
      <c r="K292" s="86"/>
      <c r="L292" s="119"/>
      <c r="M292" s="114" t="str">
        <f t="shared" si="4"/>
        <v xml:space="preserve">   </v>
      </c>
    </row>
    <row r="293" spans="1:13" s="48" customFormat="1" hidden="1" x14ac:dyDescent="0.2">
      <c r="A293" s="254"/>
      <c r="B293" s="256"/>
      <c r="C293" s="115"/>
      <c r="D293" s="116"/>
      <c r="E293" s="117"/>
      <c r="F293" s="118"/>
      <c r="G293" s="112"/>
      <c r="H293" s="112"/>
      <c r="I293" s="111"/>
      <c r="J293" s="111"/>
      <c r="K293" s="86"/>
      <c r="L293" s="119"/>
      <c r="M293" s="114" t="str">
        <f t="shared" si="4"/>
        <v xml:space="preserve">   </v>
      </c>
    </row>
    <row r="294" spans="1:13" s="48" customFormat="1" hidden="1" x14ac:dyDescent="0.2">
      <c r="A294" s="254"/>
      <c r="B294" s="256"/>
      <c r="C294" s="115"/>
      <c r="D294" s="116"/>
      <c r="E294" s="117"/>
      <c r="F294" s="118"/>
      <c r="G294" s="112"/>
      <c r="H294" s="112"/>
      <c r="I294" s="111"/>
      <c r="J294" s="111"/>
      <c r="K294" s="86"/>
      <c r="L294" s="119"/>
      <c r="M294" s="114" t="str">
        <f t="shared" si="4"/>
        <v xml:space="preserve">   </v>
      </c>
    </row>
    <row r="295" spans="1:13" s="48" customFormat="1" hidden="1" x14ac:dyDescent="0.2">
      <c r="A295" s="254"/>
      <c r="B295" s="256"/>
      <c r="C295" s="115"/>
      <c r="D295" s="116"/>
      <c r="E295" s="117"/>
      <c r="F295" s="118"/>
      <c r="G295" s="112"/>
      <c r="H295" s="112"/>
      <c r="I295" s="111"/>
      <c r="J295" s="111"/>
      <c r="K295" s="86"/>
      <c r="L295" s="119"/>
      <c r="M295" s="114" t="str">
        <f t="shared" si="4"/>
        <v xml:space="preserve">   </v>
      </c>
    </row>
    <row r="296" spans="1:13" s="48" customFormat="1" hidden="1" x14ac:dyDescent="0.2">
      <c r="A296" s="254"/>
      <c r="B296" s="256"/>
      <c r="C296" s="115"/>
      <c r="D296" s="116"/>
      <c r="E296" s="117"/>
      <c r="F296" s="118"/>
      <c r="G296" s="112"/>
      <c r="H296" s="112"/>
      <c r="I296" s="111"/>
      <c r="J296" s="111"/>
      <c r="K296" s="86"/>
      <c r="L296" s="119"/>
      <c r="M296" s="114" t="str">
        <f t="shared" si="4"/>
        <v xml:space="preserve">   </v>
      </c>
    </row>
    <row r="297" spans="1:13" s="48" customFormat="1" hidden="1" x14ac:dyDescent="0.2">
      <c r="A297" s="254"/>
      <c r="B297" s="256"/>
      <c r="C297" s="115"/>
      <c r="D297" s="116"/>
      <c r="E297" s="117"/>
      <c r="F297" s="118"/>
      <c r="G297" s="112"/>
      <c r="H297" s="112"/>
      <c r="I297" s="111"/>
      <c r="J297" s="111"/>
      <c r="K297" s="86"/>
      <c r="L297" s="119"/>
      <c r="M297" s="114" t="str">
        <f t="shared" si="4"/>
        <v xml:space="preserve">   </v>
      </c>
    </row>
    <row r="298" spans="1:13" s="48" customFormat="1" hidden="1" x14ac:dyDescent="0.2">
      <c r="A298" s="254"/>
      <c r="B298" s="256"/>
      <c r="C298" s="115"/>
      <c r="D298" s="116"/>
      <c r="E298" s="117"/>
      <c r="F298" s="118"/>
      <c r="G298" s="112"/>
      <c r="H298" s="112"/>
      <c r="I298" s="111"/>
      <c r="J298" s="111"/>
      <c r="K298" s="86"/>
      <c r="L298" s="119"/>
      <c r="M298" s="114" t="str">
        <f t="shared" si="4"/>
        <v xml:space="preserve">   </v>
      </c>
    </row>
    <row r="299" spans="1:13" s="48" customFormat="1" hidden="1" x14ac:dyDescent="0.2">
      <c r="A299" s="254"/>
      <c r="B299" s="256"/>
      <c r="C299" s="122"/>
      <c r="D299" s="123"/>
      <c r="E299" s="124"/>
      <c r="F299" s="125"/>
      <c r="G299" s="112"/>
      <c r="H299" s="112"/>
      <c r="I299" s="111"/>
      <c r="J299" s="111"/>
      <c r="K299" s="86"/>
      <c r="L299" s="119"/>
      <c r="M299" s="114" t="str">
        <f t="shared" si="4"/>
        <v xml:space="preserve">   </v>
      </c>
    </row>
    <row r="300" spans="1:13" s="48" customFormat="1" ht="15" hidden="1" customHeight="1" x14ac:dyDescent="0.2">
      <c r="A300" s="254" t="s">
        <v>68</v>
      </c>
      <c r="B300" s="256" t="s">
        <v>105</v>
      </c>
      <c r="C300" s="111"/>
      <c r="D300" s="111"/>
      <c r="E300" s="111"/>
      <c r="F300" s="111"/>
      <c r="G300" s="112"/>
      <c r="H300" s="112"/>
      <c r="I300" s="111"/>
      <c r="J300" s="111"/>
      <c r="K300" s="86"/>
      <c r="L300" s="120" t="str">
        <f>CONCATENATE(C300," ",D300," ",E300," ",F300," ",C301," ",D301," ",E301," ",F301)</f>
        <v xml:space="preserve">       </v>
      </c>
      <c r="M300" s="114" t="str">
        <f t="shared" si="4"/>
        <v xml:space="preserve">   </v>
      </c>
    </row>
    <row r="301" spans="1:13" s="48" customFormat="1" ht="2.25" hidden="1" customHeight="1" x14ac:dyDescent="0.2">
      <c r="A301" s="254"/>
      <c r="B301" s="256"/>
      <c r="C301" s="121"/>
      <c r="D301" s="116"/>
      <c r="E301" s="117"/>
      <c r="F301" s="118"/>
      <c r="G301" s="112"/>
      <c r="H301" s="112"/>
      <c r="I301" s="111"/>
      <c r="J301" s="111"/>
      <c r="K301" s="86"/>
      <c r="L301" s="119"/>
      <c r="M301" s="114" t="str">
        <f t="shared" si="4"/>
        <v xml:space="preserve">   </v>
      </c>
    </row>
    <row r="302" spans="1:13" s="48" customFormat="1" hidden="1" x14ac:dyDescent="0.2">
      <c r="A302" s="254"/>
      <c r="B302" s="256"/>
      <c r="C302" s="115"/>
      <c r="D302" s="116"/>
      <c r="E302" s="117"/>
      <c r="F302" s="118"/>
      <c r="G302" s="112"/>
      <c r="H302" s="112"/>
      <c r="I302" s="111"/>
      <c r="J302" s="111"/>
      <c r="K302" s="86"/>
      <c r="L302" s="119"/>
      <c r="M302" s="114" t="str">
        <f t="shared" si="4"/>
        <v xml:space="preserve">   </v>
      </c>
    </row>
    <row r="303" spans="1:13" s="48" customFormat="1" hidden="1" x14ac:dyDescent="0.2">
      <c r="A303" s="254"/>
      <c r="B303" s="256"/>
      <c r="C303" s="115"/>
      <c r="D303" s="116"/>
      <c r="E303" s="117"/>
      <c r="F303" s="118"/>
      <c r="G303" s="112"/>
      <c r="H303" s="112"/>
      <c r="I303" s="111"/>
      <c r="J303" s="111"/>
      <c r="K303" s="86"/>
      <c r="L303" s="119"/>
      <c r="M303" s="114" t="str">
        <f t="shared" si="4"/>
        <v xml:space="preserve">   </v>
      </c>
    </row>
    <row r="304" spans="1:13" s="48" customFormat="1" hidden="1" x14ac:dyDescent="0.2">
      <c r="A304" s="254"/>
      <c r="B304" s="256"/>
      <c r="C304" s="115"/>
      <c r="D304" s="116"/>
      <c r="E304" s="117"/>
      <c r="F304" s="118"/>
      <c r="G304" s="112"/>
      <c r="H304" s="112"/>
      <c r="I304" s="111"/>
      <c r="J304" s="111"/>
      <c r="K304" s="86"/>
      <c r="L304" s="119"/>
      <c r="M304" s="114" t="str">
        <f t="shared" si="4"/>
        <v xml:space="preserve">   </v>
      </c>
    </row>
    <row r="305" spans="1:13" s="48" customFormat="1" hidden="1" x14ac:dyDescent="0.2">
      <c r="A305" s="254"/>
      <c r="B305" s="256"/>
      <c r="C305" s="115"/>
      <c r="D305" s="116"/>
      <c r="E305" s="117"/>
      <c r="F305" s="118"/>
      <c r="G305" s="112"/>
      <c r="H305" s="112"/>
      <c r="I305" s="111"/>
      <c r="J305" s="111"/>
      <c r="K305" s="86"/>
      <c r="L305" s="119"/>
      <c r="M305" s="114" t="str">
        <f t="shared" si="4"/>
        <v xml:space="preserve">   </v>
      </c>
    </row>
    <row r="306" spans="1:13" s="48" customFormat="1" hidden="1" x14ac:dyDescent="0.2">
      <c r="A306" s="254"/>
      <c r="B306" s="256"/>
      <c r="C306" s="115"/>
      <c r="D306" s="116"/>
      <c r="E306" s="117"/>
      <c r="F306" s="118"/>
      <c r="G306" s="112"/>
      <c r="H306" s="112"/>
      <c r="I306" s="111"/>
      <c r="J306" s="111"/>
      <c r="K306" s="86"/>
      <c r="L306" s="119"/>
      <c r="M306" s="114" t="str">
        <f t="shared" si="4"/>
        <v xml:space="preserve">   </v>
      </c>
    </row>
    <row r="307" spans="1:13" s="48" customFormat="1" hidden="1" x14ac:dyDescent="0.2">
      <c r="A307" s="254"/>
      <c r="B307" s="256"/>
      <c r="C307" s="115"/>
      <c r="D307" s="116"/>
      <c r="E307" s="117"/>
      <c r="F307" s="118"/>
      <c r="G307" s="112"/>
      <c r="H307" s="112"/>
      <c r="I307" s="111"/>
      <c r="J307" s="111"/>
      <c r="K307" s="86"/>
      <c r="L307" s="119"/>
      <c r="M307" s="114" t="str">
        <f t="shared" si="4"/>
        <v xml:space="preserve">   </v>
      </c>
    </row>
    <row r="308" spans="1:13" s="48" customFormat="1" hidden="1" x14ac:dyDescent="0.2">
      <c r="A308" s="254"/>
      <c r="B308" s="256"/>
      <c r="C308" s="115"/>
      <c r="D308" s="116"/>
      <c r="E308" s="117"/>
      <c r="F308" s="118"/>
      <c r="G308" s="112"/>
      <c r="H308" s="112"/>
      <c r="I308" s="111"/>
      <c r="J308" s="111"/>
      <c r="K308" s="86"/>
      <c r="L308" s="119"/>
      <c r="M308" s="114" t="str">
        <f t="shared" si="4"/>
        <v xml:space="preserve">   </v>
      </c>
    </row>
    <row r="309" spans="1:13" s="48" customFormat="1" hidden="1" x14ac:dyDescent="0.2">
      <c r="A309" s="254"/>
      <c r="B309" s="256"/>
      <c r="C309" s="122"/>
      <c r="D309" s="123"/>
      <c r="E309" s="124"/>
      <c r="F309" s="125"/>
      <c r="G309" s="112"/>
      <c r="H309" s="112"/>
      <c r="I309" s="111"/>
      <c r="J309" s="111"/>
      <c r="K309" s="86"/>
      <c r="L309" s="126"/>
      <c r="M309" s="114" t="str">
        <f t="shared" si="4"/>
        <v xml:space="preserve">   </v>
      </c>
    </row>
    <row r="310" spans="1:13" x14ac:dyDescent="0.2">
      <c r="A310" s="56"/>
      <c r="B310" s="56"/>
      <c r="C310" s="127"/>
      <c r="D310" s="56"/>
      <c r="E310" s="56"/>
      <c r="F310" s="56"/>
      <c r="G310" s="127"/>
      <c r="H310" s="56"/>
      <c r="I310" s="56"/>
      <c r="J310" s="56"/>
      <c r="K310" s="56"/>
      <c r="L310" s="128"/>
      <c r="M310" s="114" t="str">
        <f t="shared" si="4"/>
        <v xml:space="preserve">   </v>
      </c>
    </row>
    <row r="311" spans="1:13" s="55" customFormat="1" ht="58.5" customHeight="1" x14ac:dyDescent="0.2">
      <c r="A311" s="258" t="s">
        <v>81</v>
      </c>
      <c r="B311" s="255" t="s">
        <v>104</v>
      </c>
      <c r="C311" s="111" t="s">
        <v>521</v>
      </c>
      <c r="D311" s="111" t="s">
        <v>283</v>
      </c>
      <c r="E311" s="189" t="s">
        <v>522</v>
      </c>
      <c r="F311" s="189" t="s">
        <v>523</v>
      </c>
      <c r="G311" s="112" t="s">
        <v>262</v>
      </c>
      <c r="H311" s="112" t="s">
        <v>524</v>
      </c>
      <c r="I311" s="189" t="s">
        <v>525</v>
      </c>
      <c r="J311" s="189" t="s">
        <v>526</v>
      </c>
      <c r="K311" s="86"/>
      <c r="L311" s="113" t="str">
        <f>CONCATENATE(C311," ",D311," ",E311," ",F311," ",C312," ",D312," ",E312," ",F312)</f>
        <v xml:space="preserve">UC2.C1 Elaborar mandos automatizados con lógica programable considerando las necesidades de control, requerimientos funcionales, estándares de seguridad y normativa vigente.       </v>
      </c>
      <c r="M311" s="114" t="str">
        <f t="shared" si="4"/>
        <v>C1.I1 Analiza estructura de los autómatas programables  de acuerdo al modelo, requerimientos funcionales, estándares de seguridad y normativa vigente.</v>
      </c>
    </row>
    <row r="312" spans="1:13" s="55" customFormat="1" ht="51" x14ac:dyDescent="0.2">
      <c r="A312" s="258"/>
      <c r="B312" s="255"/>
      <c r="C312" s="115"/>
      <c r="D312" s="116"/>
      <c r="E312" s="117"/>
      <c r="F312" s="118"/>
      <c r="G312" s="112" t="s">
        <v>266</v>
      </c>
      <c r="H312" s="112" t="s">
        <v>493</v>
      </c>
      <c r="I312" s="189" t="s">
        <v>527</v>
      </c>
      <c r="J312" s="189" t="s">
        <v>528</v>
      </c>
      <c r="K312" s="86"/>
      <c r="L312" s="119"/>
      <c r="M312" s="114" t="str">
        <f t="shared" si="4"/>
        <v>C1.I2 Identifica herramientas de software para la automatización y control  considerandos requerimientos funcionales, optimización de procesos y estándares de seguridad.</v>
      </c>
    </row>
    <row r="313" spans="1:13" s="55" customFormat="1" ht="38.25" x14ac:dyDescent="0.2">
      <c r="A313" s="258"/>
      <c r="B313" s="255"/>
      <c r="C313" s="115"/>
      <c r="D313" s="116"/>
      <c r="E313" s="117"/>
      <c r="F313" s="118"/>
      <c r="G313" s="112" t="s">
        <v>270</v>
      </c>
      <c r="H313" s="112" t="s">
        <v>529</v>
      </c>
      <c r="I313" s="189" t="s">
        <v>530</v>
      </c>
      <c r="J313" s="189" t="s">
        <v>531</v>
      </c>
      <c r="K313" s="86"/>
      <c r="L313" s="119"/>
      <c r="M313" s="114" t="str">
        <f t="shared" si="4"/>
        <v xml:space="preserve">C1.I3  Diseña sistema de control de acuerdo al tipo de variables de entrada-Salida, considerando, requerimientos funcionales, estándares de seguridad y análisis de riesgo. </v>
      </c>
    </row>
    <row r="314" spans="1:13" s="55" customFormat="1" ht="51" x14ac:dyDescent="0.2">
      <c r="A314" s="258"/>
      <c r="B314" s="255"/>
      <c r="C314" s="115"/>
      <c r="D314" s="116"/>
      <c r="E314" s="117"/>
      <c r="F314" s="118"/>
      <c r="G314" s="112" t="s">
        <v>274</v>
      </c>
      <c r="H314" s="112" t="s">
        <v>436</v>
      </c>
      <c r="I314" s="189" t="s">
        <v>532</v>
      </c>
      <c r="J314" s="189" t="s">
        <v>533</v>
      </c>
      <c r="K314" s="86"/>
      <c r="L314" s="119"/>
      <c r="M314" s="114" t="str">
        <f t="shared" si="4"/>
        <v>C1.I4 Aplica  procedimientos de automatización  utilizando la lógica combinatoria en el arranque de motores trifásicos industriales.</v>
      </c>
    </row>
    <row r="315" spans="1:13" s="55" customFormat="1" ht="63.75" x14ac:dyDescent="0.2">
      <c r="A315" s="258"/>
      <c r="B315" s="255"/>
      <c r="C315" s="115"/>
      <c r="D315" s="116"/>
      <c r="E315" s="117"/>
      <c r="F315" s="118"/>
      <c r="G315" s="112" t="s">
        <v>278</v>
      </c>
      <c r="H315" s="112" t="s">
        <v>534</v>
      </c>
      <c r="I315" s="189" t="s">
        <v>535</v>
      </c>
      <c r="J315" s="189" t="s">
        <v>536</v>
      </c>
      <c r="K315" s="86"/>
      <c r="L315" s="119"/>
      <c r="M315" s="114" t="str">
        <f t="shared" si="4"/>
        <v>C1.I5 Automatiza máquinas y equipos industriales comprobando su operación, de acuerdo a los manuales de fabricantes, requerimientos funcionales, condiciones de operación, estándares de seguridad y normativa vigente.</v>
      </c>
    </row>
    <row r="316" spans="1:13" s="55" customFormat="1" x14ac:dyDescent="0.2">
      <c r="A316" s="258"/>
      <c r="B316" s="255"/>
      <c r="C316" s="115"/>
      <c r="D316" s="116"/>
      <c r="E316" s="117"/>
      <c r="F316" s="118"/>
      <c r="G316" s="112"/>
      <c r="H316" s="112"/>
      <c r="I316" s="111"/>
      <c r="J316" s="111"/>
      <c r="K316" s="86"/>
      <c r="L316" s="119"/>
      <c r="M316" s="114" t="str">
        <f t="shared" si="4"/>
        <v xml:space="preserve">   </v>
      </c>
    </row>
    <row r="317" spans="1:13" s="55" customFormat="1" x14ac:dyDescent="0.2">
      <c r="A317" s="258"/>
      <c r="B317" s="255"/>
      <c r="C317" s="115"/>
      <c r="D317" s="116"/>
      <c r="E317" s="117"/>
      <c r="F317" s="118"/>
      <c r="G317" s="112"/>
      <c r="H317" s="112"/>
      <c r="I317" s="111"/>
      <c r="J317" s="111"/>
      <c r="K317" s="86"/>
      <c r="L317" s="119"/>
      <c r="M317" s="114" t="str">
        <f t="shared" si="4"/>
        <v xml:space="preserve">   </v>
      </c>
    </row>
    <row r="318" spans="1:13" s="55" customFormat="1" x14ac:dyDescent="0.2">
      <c r="A318" s="258"/>
      <c r="B318" s="255"/>
      <c r="C318" s="115"/>
      <c r="D318" s="116"/>
      <c r="E318" s="117"/>
      <c r="F318" s="118"/>
      <c r="G318" s="112"/>
      <c r="H318" s="112"/>
      <c r="I318" s="111"/>
      <c r="J318" s="111"/>
      <c r="K318" s="86"/>
      <c r="L318" s="119"/>
      <c r="M318" s="114" t="str">
        <f t="shared" si="4"/>
        <v xml:space="preserve">   </v>
      </c>
    </row>
    <row r="319" spans="1:13" s="55" customFormat="1" x14ac:dyDescent="0.2">
      <c r="A319" s="258"/>
      <c r="B319" s="255"/>
      <c r="C319" s="115"/>
      <c r="D319" s="116"/>
      <c r="E319" s="117"/>
      <c r="F319" s="118"/>
      <c r="G319" s="112"/>
      <c r="H319" s="112"/>
      <c r="I319" s="111"/>
      <c r="J319" s="111"/>
      <c r="K319" s="86"/>
      <c r="L319" s="119"/>
      <c r="M319" s="114" t="str">
        <f t="shared" si="4"/>
        <v xml:space="preserve">   </v>
      </c>
    </row>
    <row r="320" spans="1:13" s="55" customFormat="1" x14ac:dyDescent="0.2">
      <c r="A320" s="258"/>
      <c r="B320" s="255"/>
      <c r="C320" s="115"/>
      <c r="D320" s="116"/>
      <c r="E320" s="117"/>
      <c r="F320" s="118"/>
      <c r="G320" s="112"/>
      <c r="H320" s="112"/>
      <c r="I320" s="111"/>
      <c r="J320" s="111"/>
      <c r="K320" s="86"/>
      <c r="L320" s="119"/>
      <c r="M320" s="114" t="str">
        <f t="shared" si="4"/>
        <v xml:space="preserve">   </v>
      </c>
    </row>
    <row r="321" spans="1:13" s="55" customFormat="1" ht="63.75" customHeight="1" x14ac:dyDescent="0.2">
      <c r="A321" s="258" t="s">
        <v>81</v>
      </c>
      <c r="B321" s="255" t="s">
        <v>104</v>
      </c>
      <c r="C321" s="111" t="s">
        <v>537</v>
      </c>
      <c r="D321" s="111" t="s">
        <v>320</v>
      </c>
      <c r="E321" s="189" t="s">
        <v>555</v>
      </c>
      <c r="F321" s="189" t="s">
        <v>556</v>
      </c>
      <c r="G321" s="112" t="s">
        <v>286</v>
      </c>
      <c r="H321" s="112" t="s">
        <v>493</v>
      </c>
      <c r="I321" s="189" t="s">
        <v>557</v>
      </c>
      <c r="J321" s="189" t="s">
        <v>558</v>
      </c>
      <c r="K321" s="86"/>
      <c r="L321" s="113" t="str">
        <f>CONCATENATE(C321," ",D321," ",E321," ",F321," ",C322," ",D322," ",E322," ",F322)</f>
        <v xml:space="preserve">UC2.C2 Ejecutar diseños y modelamientos geometricos 3D orientados a sistemas de control  de acuerdo a las buenas prácticas de desarrollo de software, requerimientos funcionales y normativa vigente.        </v>
      </c>
      <c r="M321" s="114" t="str">
        <f t="shared" si="4"/>
        <v xml:space="preserve">C2.I1 Identifica herramientas de software  considerando estándares de diseño mecanico y normativa vigente. </v>
      </c>
    </row>
    <row r="322" spans="1:13" s="55" customFormat="1" ht="51" x14ac:dyDescent="0.2">
      <c r="A322" s="258"/>
      <c r="B322" s="255"/>
      <c r="C322" s="115"/>
      <c r="D322" s="116"/>
      <c r="E322" s="117"/>
      <c r="F322" s="118"/>
      <c r="G322" s="112" t="s">
        <v>290</v>
      </c>
      <c r="H322" s="112" t="s">
        <v>524</v>
      </c>
      <c r="I322" s="189" t="s">
        <v>559</v>
      </c>
      <c r="J322" s="189" t="s">
        <v>558</v>
      </c>
      <c r="K322" s="86"/>
      <c r="L322" s="119"/>
      <c r="M322" s="114" t="str">
        <f t="shared" si="4"/>
        <v xml:space="preserve">C2.I2 Analiza  programas de modelamiento  geométrico 3D (ensambles y despieces) orientados a sistemas de control considerando estándares de diseño mecanico y normativa vigente. </v>
      </c>
    </row>
    <row r="323" spans="1:13" s="55" customFormat="1" ht="38.25" x14ac:dyDescent="0.2">
      <c r="A323" s="258"/>
      <c r="B323" s="255"/>
      <c r="C323" s="115"/>
      <c r="D323" s="116"/>
      <c r="E323" s="117"/>
      <c r="F323" s="118"/>
      <c r="G323" s="112" t="s">
        <v>294</v>
      </c>
      <c r="H323" s="112" t="s">
        <v>560</v>
      </c>
      <c r="I323" s="189" t="s">
        <v>561</v>
      </c>
      <c r="J323" s="189" t="s">
        <v>562</v>
      </c>
      <c r="K323" s="86"/>
      <c r="L323" s="119"/>
      <c r="M323" s="114" t="str">
        <f t="shared" si="4"/>
        <v>C2.I3 Diseña figuras geométricos 3D  (vistas, planos) mendiante software de modelamiento considerando estándares de diseño mecanico y normativa vigente.</v>
      </c>
    </row>
    <row r="324" spans="1:13" s="55" customFormat="1" ht="38.25" x14ac:dyDescent="0.2">
      <c r="A324" s="258"/>
      <c r="B324" s="255"/>
      <c r="C324" s="115"/>
      <c r="D324" s="116"/>
      <c r="E324" s="117"/>
      <c r="F324" s="118"/>
      <c r="G324" s="112" t="s">
        <v>298</v>
      </c>
      <c r="H324" s="112" t="s">
        <v>436</v>
      </c>
      <c r="I324" s="189" t="s">
        <v>563</v>
      </c>
      <c r="J324" s="189" t="s">
        <v>564</v>
      </c>
      <c r="K324" s="86"/>
      <c r="L324" s="119"/>
      <c r="M324" s="114" t="str">
        <f t="shared" si="4"/>
        <v>C2.I4 Aplica tecnicas montaje y desmontaje de componentes  de acuerdo a las buenas prácticas de desarrollo de software y normativa vigente.</v>
      </c>
    </row>
    <row r="325" spans="1:13" s="55" customFormat="1" x14ac:dyDescent="0.2">
      <c r="A325" s="258"/>
      <c r="B325" s="255"/>
      <c r="C325" s="115"/>
      <c r="D325" s="116"/>
      <c r="E325" s="117"/>
      <c r="F325" s="118"/>
      <c r="G325" s="112"/>
      <c r="H325" s="112"/>
      <c r="I325" s="111"/>
      <c r="J325" s="111"/>
      <c r="K325" s="86"/>
      <c r="L325" s="119"/>
      <c r="M325" s="114" t="str">
        <f t="shared" si="4"/>
        <v xml:space="preserve">   </v>
      </c>
    </row>
    <row r="326" spans="1:13" s="55" customFormat="1" x14ac:dyDescent="0.2">
      <c r="A326" s="258"/>
      <c r="B326" s="255"/>
      <c r="C326" s="115"/>
      <c r="D326" s="116"/>
      <c r="E326" s="117"/>
      <c r="F326" s="118"/>
      <c r="G326" s="112"/>
      <c r="H326" s="112"/>
      <c r="I326" s="111"/>
      <c r="J326" s="111"/>
      <c r="K326" s="86"/>
      <c r="L326" s="119"/>
      <c r="M326" s="114" t="str">
        <f t="shared" si="4"/>
        <v xml:space="preserve">   </v>
      </c>
    </row>
    <row r="327" spans="1:13" s="55" customFormat="1" x14ac:dyDescent="0.2">
      <c r="A327" s="258"/>
      <c r="B327" s="255"/>
      <c r="C327" s="115"/>
      <c r="D327" s="116"/>
      <c r="E327" s="117"/>
      <c r="F327" s="118"/>
      <c r="G327" s="112"/>
      <c r="H327" s="112"/>
      <c r="I327" s="111"/>
      <c r="J327" s="111"/>
      <c r="K327" s="86"/>
      <c r="L327" s="119"/>
      <c r="M327" s="114" t="str">
        <f t="shared" si="4"/>
        <v xml:space="preserve">   </v>
      </c>
    </row>
    <row r="328" spans="1:13" s="55" customFormat="1" x14ac:dyDescent="0.2">
      <c r="A328" s="258"/>
      <c r="B328" s="255"/>
      <c r="C328" s="115"/>
      <c r="D328" s="116"/>
      <c r="E328" s="117"/>
      <c r="F328" s="118"/>
      <c r="G328" s="112"/>
      <c r="H328" s="112"/>
      <c r="I328" s="111"/>
      <c r="J328" s="111"/>
      <c r="K328" s="86"/>
      <c r="L328" s="119"/>
      <c r="M328" s="114" t="str">
        <f t="shared" si="4"/>
        <v xml:space="preserve">   </v>
      </c>
    </row>
    <row r="329" spans="1:13" s="55" customFormat="1" x14ac:dyDescent="0.2">
      <c r="A329" s="258"/>
      <c r="B329" s="255"/>
      <c r="C329" s="115"/>
      <c r="D329" s="116"/>
      <c r="E329" s="117"/>
      <c r="F329" s="118"/>
      <c r="G329" s="112"/>
      <c r="H329" s="112"/>
      <c r="I329" s="111"/>
      <c r="J329" s="111"/>
      <c r="K329" s="86"/>
      <c r="L329" s="119"/>
      <c r="M329" s="114" t="str">
        <f t="shared" si="4"/>
        <v xml:space="preserve">   </v>
      </c>
    </row>
    <row r="330" spans="1:13" s="55" customFormat="1" x14ac:dyDescent="0.2">
      <c r="A330" s="258"/>
      <c r="B330" s="255"/>
      <c r="C330" s="115"/>
      <c r="D330" s="116"/>
      <c r="E330" s="117"/>
      <c r="F330" s="118"/>
      <c r="G330" s="112"/>
      <c r="H330" s="112"/>
      <c r="I330" s="111"/>
      <c r="J330" s="111"/>
      <c r="K330" s="86"/>
      <c r="L330" s="119"/>
      <c r="M330" s="114" t="str">
        <f t="shared" si="4"/>
        <v xml:space="preserve">   </v>
      </c>
    </row>
    <row r="331" spans="1:13" s="55" customFormat="1" ht="47.25" customHeight="1" x14ac:dyDescent="0.2">
      <c r="A331" s="258" t="s">
        <v>81</v>
      </c>
      <c r="B331" s="255" t="s">
        <v>104</v>
      </c>
      <c r="C331" s="111" t="s">
        <v>554</v>
      </c>
      <c r="D331" s="111" t="s">
        <v>400</v>
      </c>
      <c r="E331" s="189" t="s">
        <v>566</v>
      </c>
      <c r="F331" s="189" t="s">
        <v>1228</v>
      </c>
      <c r="G331" s="112" t="s">
        <v>363</v>
      </c>
      <c r="H331" s="112" t="s">
        <v>567</v>
      </c>
      <c r="I331" s="189" t="s">
        <v>568</v>
      </c>
      <c r="J331" s="189" t="s">
        <v>569</v>
      </c>
      <c r="K331" s="86"/>
      <c r="L331" s="113" t="str">
        <f>CONCATENATE(C331," ",D331," ",E331," ",F331," ",C332," ",D332," ",E332," ",F332)</f>
        <v xml:space="preserve">UC2.C3 Instalar  sistemas electricos de potencia de acuerdo a los calculos, medidas y esquemas de lineas de Media y Baja Tension.      </v>
      </c>
      <c r="M331" s="114" t="str">
        <f t="shared" ref="M331:M394" si="5">CONCATENATE(G331," ",H331," ",I331," ",J331)</f>
        <v>C3.I1 Determina  los parámetros de los sistemas eléctricos de potencia  realizando cálculos y medidas de c.a  monofásica y trifásica.</v>
      </c>
    </row>
    <row r="332" spans="1:13" s="55" customFormat="1" ht="51" x14ac:dyDescent="0.2">
      <c r="A332" s="258"/>
      <c r="B332" s="255"/>
      <c r="C332" s="115"/>
      <c r="D332" s="116"/>
      <c r="E332" s="117"/>
      <c r="F332" s="118"/>
      <c r="G332" s="112" t="s">
        <v>366</v>
      </c>
      <c r="H332" s="112" t="s">
        <v>324</v>
      </c>
      <c r="I332" s="189" t="s">
        <v>570</v>
      </c>
      <c r="J332" s="189" t="s">
        <v>571</v>
      </c>
      <c r="K332" s="86"/>
      <c r="L332" s="119"/>
      <c r="M332" s="114" t="str">
        <f t="shared" si="5"/>
        <v xml:space="preserve">C3.I2 Reconoce el funcionamiento de las líneas de transmisión de sistemas eléctricos de potencia   identificando su aplicación y determinando su característica. </v>
      </c>
    </row>
    <row r="333" spans="1:13" s="55" customFormat="1" ht="38.25" x14ac:dyDescent="0.2">
      <c r="A333" s="258"/>
      <c r="B333" s="255"/>
      <c r="C333" s="115"/>
      <c r="D333" s="116"/>
      <c r="E333" s="117"/>
      <c r="F333" s="118"/>
      <c r="G333" s="112" t="s">
        <v>369</v>
      </c>
      <c r="H333" s="112" t="s">
        <v>414</v>
      </c>
      <c r="I333" s="189" t="s">
        <v>572</v>
      </c>
      <c r="J333" s="189" t="s">
        <v>573</v>
      </c>
      <c r="K333" s="86"/>
      <c r="L333" s="119"/>
      <c r="M333" s="114" t="str">
        <f t="shared" si="5"/>
        <v>C3.I3 Instala  redes de distribución en media tensión realizando esquemas de automatismo y ajustando su accionamiento.</v>
      </c>
    </row>
    <row r="334" spans="1:13" s="55" customFormat="1" ht="38.25" x14ac:dyDescent="0.2">
      <c r="A334" s="258"/>
      <c r="B334" s="255"/>
      <c r="C334" s="115"/>
      <c r="D334" s="116"/>
      <c r="E334" s="117"/>
      <c r="F334" s="118"/>
      <c r="G334" s="112" t="s">
        <v>373</v>
      </c>
      <c r="H334" s="112" t="s">
        <v>574</v>
      </c>
      <c r="I334" s="189" t="s">
        <v>575</v>
      </c>
      <c r="J334" s="189" t="s">
        <v>576</v>
      </c>
      <c r="K334" s="86"/>
      <c r="L334" s="119"/>
      <c r="M334" s="114" t="str">
        <f t="shared" si="5"/>
        <v>C3.I4 Verifica el funcionamiento de  las redes de distribución en baja tensión identificando posibles averías.</v>
      </c>
    </row>
    <row r="335" spans="1:13" s="55" customFormat="1" x14ac:dyDescent="0.2">
      <c r="A335" s="258"/>
      <c r="B335" s="255"/>
      <c r="C335" s="115"/>
      <c r="D335" s="116"/>
      <c r="E335" s="117"/>
      <c r="F335" s="118"/>
      <c r="G335" s="112"/>
      <c r="H335" s="112"/>
      <c r="I335" s="111"/>
      <c r="J335" s="111"/>
      <c r="K335" s="86"/>
      <c r="L335" s="119"/>
      <c r="M335" s="114" t="str">
        <f t="shared" si="5"/>
        <v xml:space="preserve">   </v>
      </c>
    </row>
    <row r="336" spans="1:13" s="55" customFormat="1" x14ac:dyDescent="0.2">
      <c r="A336" s="258"/>
      <c r="B336" s="255"/>
      <c r="C336" s="115"/>
      <c r="D336" s="116"/>
      <c r="E336" s="117"/>
      <c r="F336" s="118"/>
      <c r="G336" s="112"/>
      <c r="H336" s="112"/>
      <c r="I336" s="111"/>
      <c r="J336" s="111"/>
      <c r="K336" s="86"/>
      <c r="L336" s="119"/>
      <c r="M336" s="114" t="str">
        <f t="shared" si="5"/>
        <v xml:space="preserve">   </v>
      </c>
    </row>
    <row r="337" spans="1:13" s="55" customFormat="1" x14ac:dyDescent="0.2">
      <c r="A337" s="258"/>
      <c r="B337" s="255"/>
      <c r="C337" s="115"/>
      <c r="D337" s="116"/>
      <c r="E337" s="117"/>
      <c r="F337" s="118"/>
      <c r="G337" s="112"/>
      <c r="H337" s="112"/>
      <c r="I337" s="111"/>
      <c r="J337" s="111"/>
      <c r="K337" s="86"/>
      <c r="L337" s="119"/>
      <c r="M337" s="114" t="str">
        <f t="shared" si="5"/>
        <v xml:space="preserve">   </v>
      </c>
    </row>
    <row r="338" spans="1:13" s="55" customFormat="1" x14ac:dyDescent="0.2">
      <c r="A338" s="258"/>
      <c r="B338" s="255"/>
      <c r="C338" s="115"/>
      <c r="D338" s="116"/>
      <c r="E338" s="117"/>
      <c r="F338" s="118"/>
      <c r="G338" s="112"/>
      <c r="H338" s="112"/>
      <c r="I338" s="111"/>
      <c r="J338" s="111"/>
      <c r="K338" s="86"/>
      <c r="L338" s="119"/>
      <c r="M338" s="114" t="str">
        <f t="shared" si="5"/>
        <v xml:space="preserve">   </v>
      </c>
    </row>
    <row r="339" spans="1:13" s="55" customFormat="1" x14ac:dyDescent="0.2">
      <c r="A339" s="258"/>
      <c r="B339" s="255"/>
      <c r="C339" s="115"/>
      <c r="D339" s="116"/>
      <c r="E339" s="117"/>
      <c r="F339" s="118"/>
      <c r="G339" s="112"/>
      <c r="H339" s="112"/>
      <c r="I339" s="111"/>
      <c r="J339" s="111"/>
      <c r="K339" s="86"/>
      <c r="L339" s="119"/>
      <c r="M339" s="114" t="str">
        <f t="shared" si="5"/>
        <v xml:space="preserve">   </v>
      </c>
    </row>
    <row r="340" spans="1:13" s="55" customFormat="1" x14ac:dyDescent="0.2">
      <c r="A340" s="258"/>
      <c r="B340" s="255"/>
      <c r="C340" s="115"/>
      <c r="D340" s="116"/>
      <c r="E340" s="117"/>
      <c r="F340" s="118"/>
      <c r="G340" s="112"/>
      <c r="H340" s="112"/>
      <c r="I340" s="111"/>
      <c r="J340" s="111"/>
      <c r="K340" s="86"/>
      <c r="L340" s="119"/>
      <c r="M340" s="114" t="str">
        <f t="shared" si="5"/>
        <v xml:space="preserve">   </v>
      </c>
    </row>
    <row r="341" spans="1:13" s="55" customFormat="1" ht="65.25" customHeight="1" x14ac:dyDescent="0.2">
      <c r="A341" s="258" t="s">
        <v>81</v>
      </c>
      <c r="B341" s="255" t="s">
        <v>104</v>
      </c>
      <c r="C341" s="111" t="s">
        <v>606</v>
      </c>
      <c r="D341" s="111" t="s">
        <v>578</v>
      </c>
      <c r="E341" s="189" t="s">
        <v>579</v>
      </c>
      <c r="F341" s="189" t="s">
        <v>580</v>
      </c>
      <c r="G341" s="112" t="s">
        <v>305</v>
      </c>
      <c r="H341" s="112" t="s">
        <v>370</v>
      </c>
      <c r="I341" s="189" t="s">
        <v>581</v>
      </c>
      <c r="J341" s="189" t="s">
        <v>582</v>
      </c>
      <c r="K341" s="86"/>
      <c r="L341" s="113" t="str">
        <f>CONCATENATE(C341," ",D341," ",E341," ",F341," ",C342," ",D342," ",E342," ",F342)</f>
        <v xml:space="preserve">UC2.C4  Instalar sistemas de control de potencia teniendo en cuenta, requerimientos funcionales, parámetros eléctricos, manuales de operación y normativa vigente.        </v>
      </c>
      <c r="M341" s="114" t="str">
        <f t="shared" si="5"/>
        <v xml:space="preserve">C4.I1 Interpreta  las características principales de los dispositivos de potencia su campo de aplicación, la configuración y puesta en operación; de acuerdo a catálogos, manuales, códigos, y normativa vigente. </v>
      </c>
    </row>
    <row r="342" spans="1:13" s="55" customFormat="1" ht="38.25" x14ac:dyDescent="0.2">
      <c r="A342" s="258"/>
      <c r="B342" s="255"/>
      <c r="C342" s="115"/>
      <c r="D342" s="116"/>
      <c r="E342" s="117"/>
      <c r="F342" s="118"/>
      <c r="G342" s="112" t="s">
        <v>308</v>
      </c>
      <c r="H342" s="112" t="s">
        <v>279</v>
      </c>
      <c r="I342" s="189" t="s">
        <v>583</v>
      </c>
      <c r="J342" s="189" t="s">
        <v>584</v>
      </c>
      <c r="K342" s="86"/>
      <c r="L342" s="119"/>
      <c r="M342" s="114" t="str">
        <f t="shared" si="5"/>
        <v>C4.I2 Elabora  circuitos de aplicación utilizando los dispositivos de potencia  considerando requerimientos funcionales y normativa vigente.</v>
      </c>
    </row>
    <row r="343" spans="1:13" s="55" customFormat="1" ht="55.5" customHeight="1" x14ac:dyDescent="0.2">
      <c r="A343" s="258"/>
      <c r="B343" s="255"/>
      <c r="C343" s="115"/>
      <c r="D343" s="116"/>
      <c r="E343" s="117"/>
      <c r="F343" s="118"/>
      <c r="G343" s="112" t="s">
        <v>311</v>
      </c>
      <c r="H343" s="112" t="s">
        <v>390</v>
      </c>
      <c r="I343" s="189" t="s">
        <v>585</v>
      </c>
      <c r="J343" s="189" t="s">
        <v>586</v>
      </c>
      <c r="K343" s="86"/>
      <c r="L343" s="119"/>
      <c r="M343" s="114" t="str">
        <f t="shared" si="5"/>
        <v>C4.I3 Prueba circuitos de control de potencia  aplicando eficazmente los parámetros eléctricos, condición de operación y estándares de calidad.</v>
      </c>
    </row>
    <row r="344" spans="1:13" s="55" customFormat="1" ht="25.5" x14ac:dyDescent="0.2">
      <c r="A344" s="258"/>
      <c r="B344" s="255"/>
      <c r="C344" s="115"/>
      <c r="D344" s="116"/>
      <c r="E344" s="117"/>
      <c r="F344" s="118"/>
      <c r="G344" s="112" t="s">
        <v>315</v>
      </c>
      <c r="H344" s="112" t="s">
        <v>529</v>
      </c>
      <c r="I344" s="189" t="s">
        <v>949</v>
      </c>
      <c r="J344" s="189" t="s">
        <v>950</v>
      </c>
      <c r="K344" s="86"/>
      <c r="L344" s="119"/>
      <c r="M344" s="114" t="str">
        <f t="shared" si="5"/>
        <v>C4.I4  Diseña  filtros activos en frecuencias hasta 100 kHz   en forma creativa, rigurosa y cuidadosa.</v>
      </c>
    </row>
    <row r="345" spans="1:13" s="55" customFormat="1" x14ac:dyDescent="0.2">
      <c r="A345" s="258"/>
      <c r="B345" s="255"/>
      <c r="C345" s="115"/>
      <c r="D345" s="116"/>
      <c r="E345" s="117"/>
      <c r="F345" s="118"/>
      <c r="G345" s="112"/>
      <c r="H345" s="112"/>
      <c r="I345" s="111"/>
      <c r="J345" s="111"/>
      <c r="K345" s="86"/>
      <c r="L345" s="119"/>
      <c r="M345" s="114" t="str">
        <f t="shared" si="5"/>
        <v xml:space="preserve">   </v>
      </c>
    </row>
    <row r="346" spans="1:13" s="55" customFormat="1" x14ac:dyDescent="0.2">
      <c r="A346" s="258"/>
      <c r="B346" s="255"/>
      <c r="C346" s="115"/>
      <c r="D346" s="116"/>
      <c r="E346" s="117"/>
      <c r="F346" s="118"/>
      <c r="G346" s="112"/>
      <c r="H346" s="112"/>
      <c r="I346" s="111"/>
      <c r="J346" s="111"/>
      <c r="K346" s="86"/>
      <c r="L346" s="119"/>
      <c r="M346" s="114" t="str">
        <f t="shared" si="5"/>
        <v xml:space="preserve">   </v>
      </c>
    </row>
    <row r="347" spans="1:13" s="55" customFormat="1" x14ac:dyDescent="0.2">
      <c r="A347" s="258"/>
      <c r="B347" s="255"/>
      <c r="C347" s="115"/>
      <c r="D347" s="116"/>
      <c r="E347" s="117"/>
      <c r="F347" s="118"/>
      <c r="G347" s="112"/>
      <c r="H347" s="112"/>
      <c r="I347" s="111"/>
      <c r="J347" s="111"/>
      <c r="K347" s="86"/>
      <c r="L347" s="119"/>
      <c r="M347" s="114" t="str">
        <f t="shared" si="5"/>
        <v xml:space="preserve">   </v>
      </c>
    </row>
    <row r="348" spans="1:13" s="55" customFormat="1" x14ac:dyDescent="0.2">
      <c r="A348" s="258"/>
      <c r="B348" s="255"/>
      <c r="C348" s="115"/>
      <c r="D348" s="116"/>
      <c r="E348" s="117"/>
      <c r="F348" s="118"/>
      <c r="G348" s="112"/>
      <c r="H348" s="112"/>
      <c r="I348" s="111"/>
      <c r="J348" s="111"/>
      <c r="K348" s="86"/>
      <c r="L348" s="119"/>
      <c r="M348" s="114" t="str">
        <f t="shared" si="5"/>
        <v xml:space="preserve">   </v>
      </c>
    </row>
    <row r="349" spans="1:13" s="55" customFormat="1" x14ac:dyDescent="0.2">
      <c r="A349" s="258"/>
      <c r="B349" s="255"/>
      <c r="C349" s="115"/>
      <c r="D349" s="116"/>
      <c r="E349" s="117"/>
      <c r="F349" s="118"/>
      <c r="G349" s="112"/>
      <c r="H349" s="112"/>
      <c r="I349" s="111"/>
      <c r="J349" s="111"/>
      <c r="K349" s="86"/>
      <c r="L349" s="119"/>
      <c r="M349" s="114" t="str">
        <f t="shared" si="5"/>
        <v xml:space="preserve">   </v>
      </c>
    </row>
    <row r="350" spans="1:13" s="55" customFormat="1" x14ac:dyDescent="0.2">
      <c r="A350" s="258"/>
      <c r="B350" s="255"/>
      <c r="C350" s="115"/>
      <c r="D350" s="116"/>
      <c r="E350" s="117"/>
      <c r="F350" s="118"/>
      <c r="G350" s="112"/>
      <c r="H350" s="112"/>
      <c r="I350" s="111"/>
      <c r="J350" s="111"/>
      <c r="K350" s="86"/>
      <c r="L350" s="119"/>
      <c r="M350" s="114" t="str">
        <f t="shared" si="5"/>
        <v xml:space="preserve">   </v>
      </c>
    </row>
    <row r="351" spans="1:13" s="55" customFormat="1" ht="60" customHeight="1" x14ac:dyDescent="0.2">
      <c r="A351" s="258" t="s">
        <v>81</v>
      </c>
      <c r="B351" s="255" t="s">
        <v>104</v>
      </c>
      <c r="C351" s="111" t="s">
        <v>617</v>
      </c>
      <c r="D351" s="111" t="s">
        <v>588</v>
      </c>
      <c r="E351" s="189" t="s">
        <v>589</v>
      </c>
      <c r="F351" s="189" t="s">
        <v>590</v>
      </c>
      <c r="G351" s="112" t="s">
        <v>323</v>
      </c>
      <c r="H351" s="112" t="s">
        <v>524</v>
      </c>
      <c r="I351" s="189" t="s">
        <v>591</v>
      </c>
      <c r="J351" s="189" t="s">
        <v>592</v>
      </c>
      <c r="K351" s="86"/>
      <c r="L351" s="113" t="str">
        <f>CONCATENATE(C351," ",D351," ",E351," ",F351," ",C352," ",D352," ",E352," ",F352)</f>
        <v xml:space="preserve">UC2.C5 Resolver problemas que involucran cálculo integral y diferencial aplicando diferentes métodos de solución, valorando su  importancia, optimización de los proceso desarrollado en la mecatrónica.       </v>
      </c>
      <c r="M351" s="114" t="str">
        <f t="shared" si="5"/>
        <v>C5.I1 Analiza los límites y la continuidad de una función utilizando propiedades elementales del cálculo diferencial.</v>
      </c>
    </row>
    <row r="352" spans="1:13" s="55" customFormat="1" ht="38.25" x14ac:dyDescent="0.2">
      <c r="A352" s="258"/>
      <c r="B352" s="255"/>
      <c r="C352" s="115"/>
      <c r="D352" s="116"/>
      <c r="E352" s="117"/>
      <c r="F352" s="118"/>
      <c r="G352" s="112" t="s">
        <v>327</v>
      </c>
      <c r="H352" s="112" t="s">
        <v>593</v>
      </c>
      <c r="I352" s="189" t="s">
        <v>594</v>
      </c>
      <c r="J352" s="189" t="s">
        <v>595</v>
      </c>
      <c r="K352" s="86"/>
      <c r="L352" s="119"/>
      <c r="M352" s="114" t="str">
        <f t="shared" si="5"/>
        <v>C5.I2 Resuelve  las derivadas de una función aplicando reglas y propiedades básicas  en la solución de problemas afines a la formación profesional.</v>
      </c>
    </row>
    <row r="353" spans="1:13" s="55" customFormat="1" ht="51" x14ac:dyDescent="0.2">
      <c r="A353" s="258"/>
      <c r="B353" s="255"/>
      <c r="C353" s="115"/>
      <c r="D353" s="116"/>
      <c r="E353" s="117"/>
      <c r="F353" s="118"/>
      <c r="G353" s="112" t="s">
        <v>330</v>
      </c>
      <c r="H353" s="112" t="s">
        <v>597</v>
      </c>
      <c r="I353" s="189" t="s">
        <v>598</v>
      </c>
      <c r="J353" s="189" t="s">
        <v>599</v>
      </c>
      <c r="K353" s="86"/>
      <c r="L353" s="119"/>
      <c r="M353" s="114" t="str">
        <f t="shared" si="5"/>
        <v>C5.I3 Aplica  con criterio las leyes, principios y teoremas del cálculo integral  en la solución de problemas electrónicos y mecánicos que permitan la optimización de los procesos industriales.</v>
      </c>
    </row>
    <row r="354" spans="1:13" s="55" customFormat="1" ht="51" x14ac:dyDescent="0.2">
      <c r="A354" s="258"/>
      <c r="B354" s="255"/>
      <c r="C354" s="115"/>
      <c r="D354" s="116"/>
      <c r="E354" s="117"/>
      <c r="F354" s="118"/>
      <c r="G354" s="112" t="s">
        <v>334</v>
      </c>
      <c r="H354" s="112" t="s">
        <v>436</v>
      </c>
      <c r="I354" s="189" t="s">
        <v>601</v>
      </c>
      <c r="J354" s="189" t="s">
        <v>602</v>
      </c>
      <c r="K354" s="86"/>
      <c r="L354" s="119"/>
      <c r="M354" s="114" t="str">
        <f t="shared" si="5"/>
        <v>C5.I4 Aplica  las propiedades de la integral  definida para la solución de problemas relacionados al sector, considerando los procedimientos y normativa vigente, mediante fórmulas y gráficos.</v>
      </c>
    </row>
    <row r="355" spans="1:13" s="55" customFormat="1" x14ac:dyDescent="0.2">
      <c r="A355" s="258"/>
      <c r="B355" s="255"/>
      <c r="C355" s="115"/>
      <c r="D355" s="116"/>
      <c r="E355" s="117"/>
      <c r="F355" s="118"/>
      <c r="G355" s="112"/>
      <c r="H355" s="112"/>
      <c r="I355" s="111"/>
      <c r="J355" s="111"/>
      <c r="K355" s="86"/>
      <c r="L355" s="119"/>
      <c r="M355" s="114" t="str">
        <f t="shared" si="5"/>
        <v xml:space="preserve">   </v>
      </c>
    </row>
    <row r="356" spans="1:13" s="55" customFormat="1" x14ac:dyDescent="0.2">
      <c r="A356" s="258"/>
      <c r="B356" s="255"/>
      <c r="C356" s="115"/>
      <c r="D356" s="116"/>
      <c r="E356" s="117"/>
      <c r="F356" s="118"/>
      <c r="G356" s="112"/>
      <c r="H356" s="112"/>
      <c r="I356" s="111"/>
      <c r="J356" s="111"/>
      <c r="K356" s="86"/>
      <c r="L356" s="119"/>
      <c r="M356" s="114" t="str">
        <f t="shared" si="5"/>
        <v xml:space="preserve">   </v>
      </c>
    </row>
    <row r="357" spans="1:13" s="55" customFormat="1" x14ac:dyDescent="0.2">
      <c r="A357" s="258"/>
      <c r="B357" s="255"/>
      <c r="C357" s="115"/>
      <c r="D357" s="116"/>
      <c r="E357" s="117"/>
      <c r="F357" s="118"/>
      <c r="G357" s="112"/>
      <c r="H357" s="112"/>
      <c r="I357" s="111"/>
      <c r="J357" s="111"/>
      <c r="K357" s="86"/>
      <c r="L357" s="119"/>
      <c r="M357" s="114" t="str">
        <f t="shared" si="5"/>
        <v xml:space="preserve">   </v>
      </c>
    </row>
    <row r="358" spans="1:13" s="55" customFormat="1" x14ac:dyDescent="0.2">
      <c r="A358" s="258"/>
      <c r="B358" s="255"/>
      <c r="C358" s="115"/>
      <c r="D358" s="116"/>
      <c r="E358" s="117"/>
      <c r="F358" s="118"/>
      <c r="G358" s="112"/>
      <c r="H358" s="112"/>
      <c r="I358" s="111"/>
      <c r="J358" s="111"/>
      <c r="K358" s="86"/>
      <c r="L358" s="119"/>
      <c r="M358" s="114" t="str">
        <f t="shared" si="5"/>
        <v xml:space="preserve">   </v>
      </c>
    </row>
    <row r="359" spans="1:13" s="55" customFormat="1" x14ac:dyDescent="0.2">
      <c r="A359" s="258"/>
      <c r="B359" s="255"/>
      <c r="C359" s="115"/>
      <c r="D359" s="116"/>
      <c r="E359" s="117"/>
      <c r="F359" s="118"/>
      <c r="G359" s="112"/>
      <c r="H359" s="112"/>
      <c r="I359" s="111"/>
      <c r="J359" s="111"/>
      <c r="K359" s="86"/>
      <c r="L359" s="119"/>
      <c r="M359" s="114" t="str">
        <f t="shared" si="5"/>
        <v xml:space="preserve">   </v>
      </c>
    </row>
    <row r="360" spans="1:13" s="55" customFormat="1" x14ac:dyDescent="0.2">
      <c r="A360" s="258"/>
      <c r="B360" s="255"/>
      <c r="C360" s="115"/>
      <c r="D360" s="116"/>
      <c r="E360" s="117"/>
      <c r="F360" s="118"/>
      <c r="G360" s="112"/>
      <c r="H360" s="112"/>
      <c r="I360" s="111"/>
      <c r="J360" s="111"/>
      <c r="K360" s="86"/>
      <c r="L360" s="119"/>
      <c r="M360" s="114" t="str">
        <f t="shared" si="5"/>
        <v xml:space="preserve">   </v>
      </c>
    </row>
    <row r="361" spans="1:13" s="55" customFormat="1" ht="60" customHeight="1" x14ac:dyDescent="0.2">
      <c r="A361" s="258" t="s">
        <v>81</v>
      </c>
      <c r="B361" s="255" t="s">
        <v>104</v>
      </c>
      <c r="C361" s="111" t="s">
        <v>565</v>
      </c>
      <c r="D361" s="111" t="s">
        <v>538</v>
      </c>
      <c r="E361" s="189" t="s">
        <v>539</v>
      </c>
      <c r="F361" s="189" t="s">
        <v>540</v>
      </c>
      <c r="G361" s="112" t="s">
        <v>383</v>
      </c>
      <c r="H361" s="112" t="s">
        <v>541</v>
      </c>
      <c r="I361" s="189" t="s">
        <v>542</v>
      </c>
      <c r="J361" s="189" t="s">
        <v>543</v>
      </c>
      <c r="K361" s="86"/>
      <c r="L361" s="113" t="str">
        <f>CONCATENATE(C361," ",D361," ",E361," ",F361," ",C362," ",D362," ",E362," ",F362)</f>
        <v xml:space="preserve">UC2.C6 Automatizar  con lógica programable mandos electroneumático usando variables discretas y analógicas, considerando las buenas prácticas de diseño, análisis de riesgo y normativa vigente.       </v>
      </c>
      <c r="M361" s="114" t="str">
        <f t="shared" si="5"/>
        <v>C6.I1 Diferencia simbología, función  y tipo de contadores   utilizando  software de automatización de acuerdo a catálogos de fabricante , normativa vigente.</v>
      </c>
    </row>
    <row r="362" spans="1:13" s="55" customFormat="1" ht="51" x14ac:dyDescent="0.2">
      <c r="A362" s="258"/>
      <c r="B362" s="255"/>
      <c r="C362" s="115"/>
      <c r="D362" s="116"/>
      <c r="E362" s="117"/>
      <c r="F362" s="118"/>
      <c r="G362" s="112" t="s">
        <v>386</v>
      </c>
      <c r="H362" s="112" t="s">
        <v>544</v>
      </c>
      <c r="I362" s="189" t="s">
        <v>545</v>
      </c>
      <c r="J362" s="189" t="s">
        <v>546</v>
      </c>
      <c r="K362" s="86"/>
      <c r="L362" s="119"/>
      <c r="M362" s="114" t="str">
        <f t="shared" si="5"/>
        <v>C6.I2 Selecciona  herramientas de software, para la aplicación de la función de traslación (move) y operadores matemáticos  considerando las buenas prácticas de diseño.</v>
      </c>
    </row>
    <row r="363" spans="1:13" s="55" customFormat="1" ht="38.25" x14ac:dyDescent="0.2">
      <c r="A363" s="258"/>
      <c r="B363" s="255"/>
      <c r="C363" s="115"/>
      <c r="D363" s="116"/>
      <c r="E363" s="117"/>
      <c r="F363" s="118"/>
      <c r="G363" s="112" t="s">
        <v>389</v>
      </c>
      <c r="H363" s="112" t="s">
        <v>312</v>
      </c>
      <c r="I363" s="189" t="s">
        <v>547</v>
      </c>
      <c r="J363" s="189" t="s">
        <v>548</v>
      </c>
      <c r="K363" s="86"/>
      <c r="L363" s="119"/>
      <c r="M363" s="114" t="str">
        <f t="shared" si="5"/>
        <v>C6.I3 Realiza actividades de cuenta , tiempo y movimiento en el arranque de motores trifásicos cíclicos  considerando las buenas prácticas de diseño, análisis de riesgo y normativa vigente .</v>
      </c>
    </row>
    <row r="364" spans="1:13" s="55" customFormat="1" ht="38.25" x14ac:dyDescent="0.2">
      <c r="A364" s="258"/>
      <c r="B364" s="255"/>
      <c r="C364" s="115"/>
      <c r="D364" s="116"/>
      <c r="E364" s="117"/>
      <c r="F364" s="118"/>
      <c r="G364" s="112" t="s">
        <v>393</v>
      </c>
      <c r="H364" s="112" t="s">
        <v>353</v>
      </c>
      <c r="I364" s="189" t="s">
        <v>549</v>
      </c>
      <c r="J364" s="189" t="s">
        <v>550</v>
      </c>
      <c r="K364" s="86"/>
      <c r="L364" s="119"/>
      <c r="M364" s="114" t="str">
        <f t="shared" si="5"/>
        <v>C6.I4 Elabora  mandos electroneumáticos con lógica programable considerando software de aplicación y  buenas prácticas de diseño.</v>
      </c>
    </row>
    <row r="365" spans="1:13" s="55" customFormat="1" ht="63.75" x14ac:dyDescent="0.2">
      <c r="A365" s="258"/>
      <c r="B365" s="255"/>
      <c r="C365" s="115"/>
      <c r="D365" s="116"/>
      <c r="E365" s="117"/>
      <c r="F365" s="118"/>
      <c r="G365" s="112" t="s">
        <v>396</v>
      </c>
      <c r="H365" s="112" t="s">
        <v>377</v>
      </c>
      <c r="I365" s="189" t="s">
        <v>552</v>
      </c>
      <c r="J365" s="189" t="s">
        <v>553</v>
      </c>
      <c r="K365" s="86"/>
      <c r="L365" s="119"/>
      <c r="M365" s="114" t="str">
        <f t="shared" si="5"/>
        <v>C6.I5  Prueba mandos automatizados discretos y analógicos  teniendo en cuenta la característica del proceso, análisis de riesgo y protocolos de comunicación de los autómatas programables.</v>
      </c>
    </row>
    <row r="366" spans="1:13" s="55" customFormat="1" x14ac:dyDescent="0.2">
      <c r="A366" s="258"/>
      <c r="B366" s="255"/>
      <c r="C366" s="115"/>
      <c r="D366" s="116"/>
      <c r="E366" s="117"/>
      <c r="F366" s="118"/>
      <c r="G366" s="112"/>
      <c r="H366" s="112"/>
      <c r="I366" s="111"/>
      <c r="J366" s="111"/>
      <c r="K366" s="86"/>
      <c r="L366" s="119"/>
      <c r="M366" s="114" t="str">
        <f t="shared" si="5"/>
        <v xml:space="preserve">   </v>
      </c>
    </row>
    <row r="367" spans="1:13" s="55" customFormat="1" x14ac:dyDescent="0.2">
      <c r="A367" s="258"/>
      <c r="B367" s="255"/>
      <c r="C367" s="115"/>
      <c r="D367" s="116"/>
      <c r="E367" s="117"/>
      <c r="F367" s="118"/>
      <c r="G367" s="112"/>
      <c r="H367" s="112"/>
      <c r="I367" s="111"/>
      <c r="J367" s="111"/>
      <c r="K367" s="86"/>
      <c r="L367" s="119"/>
      <c r="M367" s="114" t="str">
        <f t="shared" si="5"/>
        <v xml:space="preserve">   </v>
      </c>
    </row>
    <row r="368" spans="1:13" s="55" customFormat="1" x14ac:dyDescent="0.2">
      <c r="A368" s="258"/>
      <c r="B368" s="255"/>
      <c r="C368" s="115"/>
      <c r="D368" s="116"/>
      <c r="E368" s="117"/>
      <c r="F368" s="118"/>
      <c r="G368" s="112"/>
      <c r="H368" s="112"/>
      <c r="I368" s="111"/>
      <c r="J368" s="111"/>
      <c r="K368" s="86"/>
      <c r="L368" s="119"/>
      <c r="M368" s="114" t="str">
        <f t="shared" si="5"/>
        <v xml:space="preserve">   </v>
      </c>
    </row>
    <row r="369" spans="1:13" s="55" customFormat="1" x14ac:dyDescent="0.2">
      <c r="A369" s="258"/>
      <c r="B369" s="255"/>
      <c r="C369" s="115"/>
      <c r="D369" s="116"/>
      <c r="E369" s="117"/>
      <c r="F369" s="118"/>
      <c r="G369" s="112"/>
      <c r="H369" s="112"/>
      <c r="I369" s="111"/>
      <c r="J369" s="111"/>
      <c r="K369" s="86"/>
      <c r="L369" s="119"/>
      <c r="M369" s="114" t="str">
        <f t="shared" si="5"/>
        <v xml:space="preserve">   </v>
      </c>
    </row>
    <row r="370" spans="1:13" s="55" customFormat="1" x14ac:dyDescent="0.2">
      <c r="A370" s="258"/>
      <c r="B370" s="255"/>
      <c r="C370" s="115"/>
      <c r="D370" s="116"/>
      <c r="E370" s="117"/>
      <c r="F370" s="118"/>
      <c r="G370" s="112"/>
      <c r="H370" s="112"/>
      <c r="I370" s="111"/>
      <c r="J370" s="111"/>
      <c r="K370" s="86"/>
      <c r="L370" s="119"/>
      <c r="M370" s="114" t="str">
        <f t="shared" si="5"/>
        <v xml:space="preserve">   </v>
      </c>
    </row>
    <row r="371" spans="1:13" s="55" customFormat="1" ht="58.5" customHeight="1" x14ac:dyDescent="0.2">
      <c r="A371" s="258" t="s">
        <v>81</v>
      </c>
      <c r="B371" s="255" t="s">
        <v>104</v>
      </c>
      <c r="C371" s="111" t="s">
        <v>577</v>
      </c>
      <c r="D371" s="111" t="s">
        <v>320</v>
      </c>
      <c r="E371" s="189" t="s">
        <v>607</v>
      </c>
      <c r="F371" s="189" t="s">
        <v>1229</v>
      </c>
      <c r="G371" s="112" t="s">
        <v>403</v>
      </c>
      <c r="H371" s="112" t="s">
        <v>608</v>
      </c>
      <c r="I371" s="189" t="s">
        <v>609</v>
      </c>
      <c r="J371" s="189" t="s">
        <v>610</v>
      </c>
      <c r="K371" s="86"/>
      <c r="L371" s="113" t="str">
        <f>CONCATENATE(C371," ",D371," ",E371," ",F371," ",C372," ",D372," ",E372," ",F372)</f>
        <v xml:space="preserve">UC2.C7 Ejecutar la configuracion y puesta en operación de los sistemas de control  en los procesos industriales y de servicio,  conciderando la operación y estándares de seguridad y normativa vigente.        </v>
      </c>
      <c r="M371" s="114" t="str">
        <f t="shared" si="5"/>
        <v>C7.I1 Identifica  los dispositivos de control, medida y regulación de los procesos industriales  considerando su funcionalidad, características técnicas y estándares de seguridad vigentes.</v>
      </c>
    </row>
    <row r="372" spans="1:13" s="55" customFormat="1" ht="63.75" x14ac:dyDescent="0.2">
      <c r="A372" s="258"/>
      <c r="B372" s="255"/>
      <c r="C372" s="115"/>
      <c r="D372" s="116"/>
      <c r="E372" s="117"/>
      <c r="F372" s="118"/>
      <c r="G372" s="112" t="s">
        <v>406</v>
      </c>
      <c r="H372" s="112" t="s">
        <v>574</v>
      </c>
      <c r="I372" s="189" t="s">
        <v>611</v>
      </c>
      <c r="J372" s="189" t="s">
        <v>612</v>
      </c>
      <c r="K372" s="86"/>
      <c r="L372" s="119"/>
      <c r="M372" s="114" t="str">
        <f t="shared" si="5"/>
        <v>C7.I2 Verifica el funcionamiento de los sistemas automatizados en los procesos industriales y de servicio  cumpliendo con los requerimientos funcionales, condiciones de operación, estándares de seguridad y normativa vigente.</v>
      </c>
    </row>
    <row r="373" spans="1:13" s="55" customFormat="1" ht="38.25" x14ac:dyDescent="0.2">
      <c r="A373" s="258"/>
      <c r="B373" s="255"/>
      <c r="C373" s="115"/>
      <c r="D373" s="116"/>
      <c r="E373" s="117"/>
      <c r="F373" s="118"/>
      <c r="G373" s="112" t="s">
        <v>410</v>
      </c>
      <c r="H373" s="112" t="s">
        <v>353</v>
      </c>
      <c r="I373" s="189" t="s">
        <v>613</v>
      </c>
      <c r="J373" s="189" t="s">
        <v>614</v>
      </c>
      <c r="K373" s="86"/>
      <c r="L373" s="119"/>
      <c r="M373" s="114" t="str">
        <f t="shared" si="5"/>
        <v>C7.I3 Elabora esquemas tecnicos  cumpliendo con los requerimientos de la normativa vigente.</v>
      </c>
    </row>
    <row r="374" spans="1:13" s="55" customFormat="1" ht="38.25" x14ac:dyDescent="0.2">
      <c r="A374" s="258"/>
      <c r="B374" s="255"/>
      <c r="C374" s="115"/>
      <c r="D374" s="116"/>
      <c r="E374" s="117"/>
      <c r="F374" s="118"/>
      <c r="G374" s="112" t="s">
        <v>413</v>
      </c>
      <c r="H374" s="112" t="s">
        <v>407</v>
      </c>
      <c r="I374" s="111" t="s">
        <v>615</v>
      </c>
      <c r="J374" s="189" t="s">
        <v>616</v>
      </c>
      <c r="K374" s="86"/>
      <c r="L374" s="119"/>
      <c r="M374" s="114" t="str">
        <f t="shared" si="5"/>
        <v>C7.I4  Instala sistemas de control aplicando los procedimientos y técnicas más adecuadas para cada caso.</v>
      </c>
    </row>
    <row r="375" spans="1:13" s="55" customFormat="1" x14ac:dyDescent="0.2">
      <c r="A375" s="258"/>
      <c r="B375" s="255"/>
      <c r="C375" s="115"/>
      <c r="D375" s="116"/>
      <c r="E375" s="117"/>
      <c r="F375" s="118"/>
      <c r="G375" s="112"/>
      <c r="H375" s="112"/>
      <c r="I375" s="111"/>
      <c r="J375" s="111"/>
      <c r="K375" s="86"/>
      <c r="L375" s="119"/>
      <c r="M375" s="114" t="str">
        <f t="shared" si="5"/>
        <v xml:space="preserve">   </v>
      </c>
    </row>
    <row r="376" spans="1:13" s="55" customFormat="1" x14ac:dyDescent="0.2">
      <c r="A376" s="258"/>
      <c r="B376" s="255"/>
      <c r="C376" s="115"/>
      <c r="D376" s="116"/>
      <c r="E376" s="117"/>
      <c r="F376" s="118"/>
      <c r="G376" s="112"/>
      <c r="H376" s="112"/>
      <c r="I376" s="111"/>
      <c r="J376" s="111"/>
      <c r="K376" s="86"/>
      <c r="L376" s="119"/>
      <c r="M376" s="114" t="str">
        <f t="shared" si="5"/>
        <v xml:space="preserve">   </v>
      </c>
    </row>
    <row r="377" spans="1:13" s="55" customFormat="1" x14ac:dyDescent="0.2">
      <c r="A377" s="258"/>
      <c r="B377" s="255"/>
      <c r="C377" s="115"/>
      <c r="D377" s="116"/>
      <c r="E377" s="117"/>
      <c r="F377" s="118"/>
      <c r="G377" s="112"/>
      <c r="H377" s="112"/>
      <c r="I377" s="111"/>
      <c r="J377" s="111"/>
      <c r="K377" s="86"/>
      <c r="L377" s="119"/>
      <c r="M377" s="114" t="str">
        <f t="shared" si="5"/>
        <v xml:space="preserve">   </v>
      </c>
    </row>
    <row r="378" spans="1:13" s="55" customFormat="1" x14ac:dyDescent="0.2">
      <c r="A378" s="258"/>
      <c r="B378" s="255"/>
      <c r="C378" s="115"/>
      <c r="D378" s="116"/>
      <c r="E378" s="117"/>
      <c r="F378" s="118"/>
      <c r="G378" s="112"/>
      <c r="H378" s="112"/>
      <c r="I378" s="111"/>
      <c r="J378" s="111"/>
      <c r="K378" s="86"/>
      <c r="L378" s="119"/>
      <c r="M378" s="114" t="str">
        <f t="shared" si="5"/>
        <v xml:space="preserve">   </v>
      </c>
    </row>
    <row r="379" spans="1:13" s="55" customFormat="1" x14ac:dyDescent="0.2">
      <c r="A379" s="258"/>
      <c r="B379" s="255"/>
      <c r="C379" s="115"/>
      <c r="D379" s="116"/>
      <c r="E379" s="117"/>
      <c r="F379" s="118"/>
      <c r="G379" s="112"/>
      <c r="H379" s="112"/>
      <c r="I379" s="111"/>
      <c r="J379" s="111"/>
      <c r="K379" s="86"/>
      <c r="L379" s="119"/>
      <c r="M379" s="114" t="str">
        <f t="shared" si="5"/>
        <v xml:space="preserve">   </v>
      </c>
    </row>
    <row r="380" spans="1:13" s="55" customFormat="1" x14ac:dyDescent="0.2">
      <c r="A380" s="258"/>
      <c r="B380" s="255"/>
      <c r="C380" s="115"/>
      <c r="D380" s="116"/>
      <c r="E380" s="117"/>
      <c r="F380" s="118"/>
      <c r="G380" s="112"/>
      <c r="H380" s="112"/>
      <c r="I380" s="111"/>
      <c r="J380" s="111"/>
      <c r="K380" s="86"/>
      <c r="L380" s="119"/>
      <c r="M380" s="114" t="str">
        <f t="shared" si="5"/>
        <v xml:space="preserve">   </v>
      </c>
    </row>
    <row r="381" spans="1:13" s="55" customFormat="1" ht="52.5" customHeight="1" x14ac:dyDescent="0.2">
      <c r="A381" s="258" t="s">
        <v>81</v>
      </c>
      <c r="B381" s="255" t="s">
        <v>104</v>
      </c>
      <c r="C381" s="111" t="s">
        <v>634</v>
      </c>
      <c r="D381" s="111" t="s">
        <v>320</v>
      </c>
      <c r="E381" s="189" t="s">
        <v>618</v>
      </c>
      <c r="F381" s="189" t="s">
        <v>619</v>
      </c>
      <c r="G381" s="112" t="s">
        <v>344</v>
      </c>
      <c r="H381" s="112" t="s">
        <v>620</v>
      </c>
      <c r="I381" s="189" t="s">
        <v>621</v>
      </c>
      <c r="J381" s="189" t="s">
        <v>622</v>
      </c>
      <c r="K381" s="86"/>
      <c r="L381" s="113" t="str">
        <f>CONCATENATE(C381," ",D381," ",E381," ",F381," ",C382," ",D382," ",E382," ",F382)</f>
        <v xml:space="preserve">UC2.C8 Ejecutar el mantenimiento preventivo y correctivo de sistemas de control y automatización  considerando estándares de operación, manuales de fabricante, análisis de riesgos y normativa vigente.      </v>
      </c>
      <c r="M381" s="114" t="str">
        <f t="shared" si="5"/>
        <v xml:space="preserve">C8.I1  Establece  las fases de un proceso de montaje y de mantenimiento preventivo correctivo teniendo en cuenta la documentación técnica el plan de calidad, de seguridad y los manuales de instrucciones. </v>
      </c>
    </row>
    <row r="382" spans="1:13" s="55" customFormat="1" ht="63.75" x14ac:dyDescent="0.2">
      <c r="A382" s="258"/>
      <c r="B382" s="255"/>
      <c r="C382" s="115"/>
      <c r="D382" s="116"/>
      <c r="E382" s="117"/>
      <c r="F382" s="118"/>
      <c r="G382" s="112" t="s">
        <v>348</v>
      </c>
      <c r="H382" s="112" t="s">
        <v>623</v>
      </c>
      <c r="I382" s="189" t="s">
        <v>624</v>
      </c>
      <c r="J382" s="189" t="s">
        <v>625</v>
      </c>
      <c r="K382" s="86"/>
      <c r="L382" s="119"/>
      <c r="M382" s="114" t="str">
        <f t="shared" si="5"/>
        <v>C8.I2  Elabora plan de montaje, mantenimiento preventivo y correctivo  aplicando técnicas de programación y estableciendo los procedimientos para el seguimiento y control de la ejecución.</v>
      </c>
    </row>
    <row r="383" spans="1:13" s="55" customFormat="1" ht="38.25" x14ac:dyDescent="0.2">
      <c r="A383" s="258"/>
      <c r="B383" s="255"/>
      <c r="C383" s="115"/>
      <c r="D383" s="116"/>
      <c r="E383" s="117"/>
      <c r="F383" s="118"/>
      <c r="G383" s="112" t="s">
        <v>352</v>
      </c>
      <c r="H383" s="112" t="s">
        <v>353</v>
      </c>
      <c r="I383" s="189" t="s">
        <v>626</v>
      </c>
      <c r="J383" s="189" t="s">
        <v>627</v>
      </c>
      <c r="K383" s="86"/>
      <c r="L383" s="119"/>
      <c r="M383" s="114" t="str">
        <f t="shared" si="5"/>
        <v>C8.I3 Elabora presupuesto de montaje y de mantenimiento de los sistemas de control y automatización valorando unidades de obra y aplicando precios.</v>
      </c>
    </row>
    <row r="384" spans="1:13" s="55" customFormat="1" ht="38.25" x14ac:dyDescent="0.2">
      <c r="A384" s="258"/>
      <c r="B384" s="255"/>
      <c r="C384" s="115"/>
      <c r="D384" s="116"/>
      <c r="E384" s="117"/>
      <c r="F384" s="118"/>
      <c r="G384" s="112" t="s">
        <v>356</v>
      </c>
      <c r="H384" s="112" t="s">
        <v>628</v>
      </c>
      <c r="I384" s="189" t="s">
        <v>629</v>
      </c>
      <c r="J384" s="189" t="s">
        <v>630</v>
      </c>
      <c r="K384" s="86"/>
      <c r="L384" s="119"/>
      <c r="M384" s="114" t="str">
        <f t="shared" si="5"/>
        <v>C8.I4 Determina acciones de mantenimiento de los sistemas de aseguramiento de la calidad para la mejora continua de la productividad.</v>
      </c>
    </row>
    <row r="385" spans="1:13" s="55" customFormat="1" ht="51" x14ac:dyDescent="0.2">
      <c r="A385" s="258"/>
      <c r="B385" s="255"/>
      <c r="C385" s="115"/>
      <c r="D385" s="116"/>
      <c r="E385" s="117"/>
      <c r="F385" s="118"/>
      <c r="G385" s="112" t="s">
        <v>684</v>
      </c>
      <c r="H385" s="112" t="s">
        <v>631</v>
      </c>
      <c r="I385" s="111" t="s">
        <v>632</v>
      </c>
      <c r="J385" s="189" t="s">
        <v>633</v>
      </c>
      <c r="K385" s="86"/>
      <c r="L385" s="119"/>
      <c r="M385" s="114" t="str">
        <f t="shared" si="5"/>
        <v>C8.I5 Prepara los registros de calidad considerando sus características e importancia para el control y la mejora del proceso y del producto.</v>
      </c>
    </row>
    <row r="386" spans="1:13" s="55" customFormat="1" x14ac:dyDescent="0.2">
      <c r="A386" s="258"/>
      <c r="B386" s="255"/>
      <c r="C386" s="115"/>
      <c r="D386" s="116"/>
      <c r="E386" s="117"/>
      <c r="F386" s="118"/>
      <c r="G386" s="112"/>
      <c r="H386" s="112"/>
      <c r="I386" s="111"/>
      <c r="J386" s="111"/>
      <c r="K386" s="86"/>
      <c r="L386" s="119"/>
      <c r="M386" s="114" t="str">
        <f t="shared" si="5"/>
        <v xml:space="preserve">   </v>
      </c>
    </row>
    <row r="387" spans="1:13" s="55" customFormat="1" x14ac:dyDescent="0.2">
      <c r="A387" s="258"/>
      <c r="B387" s="255"/>
      <c r="C387" s="115"/>
      <c r="D387" s="116"/>
      <c r="E387" s="117"/>
      <c r="F387" s="118"/>
      <c r="G387" s="112"/>
      <c r="H387" s="112"/>
      <c r="I387" s="111"/>
      <c r="J387" s="111"/>
      <c r="K387" s="86"/>
      <c r="L387" s="119"/>
      <c r="M387" s="114" t="str">
        <f t="shared" si="5"/>
        <v xml:space="preserve">   </v>
      </c>
    </row>
    <row r="388" spans="1:13" s="55" customFormat="1" x14ac:dyDescent="0.2">
      <c r="A388" s="258"/>
      <c r="B388" s="255"/>
      <c r="C388" s="115"/>
      <c r="D388" s="116"/>
      <c r="E388" s="117"/>
      <c r="F388" s="118"/>
      <c r="G388" s="112"/>
      <c r="H388" s="112"/>
      <c r="I388" s="111"/>
      <c r="J388" s="111"/>
      <c r="K388" s="86"/>
      <c r="L388" s="119"/>
      <c r="M388" s="114" t="str">
        <f t="shared" si="5"/>
        <v xml:space="preserve">   </v>
      </c>
    </row>
    <row r="389" spans="1:13" s="55" customFormat="1" x14ac:dyDescent="0.2">
      <c r="A389" s="258"/>
      <c r="B389" s="255"/>
      <c r="C389" s="115"/>
      <c r="D389" s="116"/>
      <c r="E389" s="117"/>
      <c r="F389" s="118"/>
      <c r="G389" s="112"/>
      <c r="H389" s="112"/>
      <c r="I389" s="111"/>
      <c r="J389" s="111"/>
      <c r="K389" s="86"/>
      <c r="L389" s="119"/>
      <c r="M389" s="114" t="str">
        <f t="shared" si="5"/>
        <v xml:space="preserve">   </v>
      </c>
    </row>
    <row r="390" spans="1:13" s="55" customFormat="1" x14ac:dyDescent="0.2">
      <c r="A390" s="258"/>
      <c r="B390" s="255"/>
      <c r="C390" s="115"/>
      <c r="D390" s="116"/>
      <c r="E390" s="117"/>
      <c r="F390" s="118"/>
      <c r="G390" s="112"/>
      <c r="H390" s="112"/>
      <c r="I390" s="111"/>
      <c r="J390" s="111"/>
      <c r="K390" s="86"/>
      <c r="L390" s="119"/>
      <c r="M390" s="114" t="str">
        <f t="shared" si="5"/>
        <v xml:space="preserve">   </v>
      </c>
    </row>
    <row r="391" spans="1:13" s="55" customFormat="1" ht="60.75" customHeight="1" x14ac:dyDescent="0.2">
      <c r="A391" s="258" t="s">
        <v>81</v>
      </c>
      <c r="B391" s="255" t="s">
        <v>104</v>
      </c>
      <c r="C391" s="111" t="s">
        <v>587</v>
      </c>
      <c r="D391" s="111" t="s">
        <v>635</v>
      </c>
      <c r="E391" s="189" t="s">
        <v>636</v>
      </c>
      <c r="F391" s="189" t="s">
        <v>637</v>
      </c>
      <c r="G391" s="112" t="s">
        <v>421</v>
      </c>
      <c r="H391" s="112" t="s">
        <v>436</v>
      </c>
      <c r="I391" s="189" t="s">
        <v>638</v>
      </c>
      <c r="J391" s="189" t="s">
        <v>639</v>
      </c>
      <c r="K391" s="86"/>
      <c r="L391" s="113" t="str">
        <f>CONCATENATE(C391," ",D391," ",E391," ",F391," ",C392," ",D392," ",E392," ",F392)</f>
        <v xml:space="preserve">UC2.C9 Solucionar problema a traves del manejo de microprocesadores, micro controladores y perifericos de entrada y salida  haciendo uso de herramientas de programación en lenguaje C y normativa vigente.        </v>
      </c>
      <c r="M391" s="114" t="str">
        <f t="shared" si="5"/>
        <v>C9.I1 Aplica instrucciones para la programación de microprocesadores  manuales técnicos ,tipos de lenguaje y normatividad vigente.</v>
      </c>
    </row>
    <row r="392" spans="1:13" s="55" customFormat="1" ht="63.75" x14ac:dyDescent="0.2">
      <c r="A392" s="258"/>
      <c r="B392" s="255"/>
      <c r="C392" s="115"/>
      <c r="D392" s="116"/>
      <c r="E392" s="117"/>
      <c r="F392" s="118"/>
      <c r="G392" s="112" t="s">
        <v>428</v>
      </c>
      <c r="H392" s="112" t="s">
        <v>312</v>
      </c>
      <c r="I392" s="189" t="s">
        <v>640</v>
      </c>
      <c r="J392" s="189" t="s">
        <v>641</v>
      </c>
      <c r="K392" s="86"/>
      <c r="L392" s="119"/>
      <c r="M392" s="114" t="str">
        <f t="shared" si="5"/>
        <v>C9.I2 Realiza aplicaciones industriales de los microprocesadores usando lenguaje de programación turbo assembler que permita dar solución a problemas de control de procesos.</v>
      </c>
    </row>
    <row r="393" spans="1:13" s="55" customFormat="1" ht="38.25" x14ac:dyDescent="0.2">
      <c r="A393" s="258"/>
      <c r="B393" s="255"/>
      <c r="C393" s="115"/>
      <c r="D393" s="116"/>
      <c r="E393" s="117"/>
      <c r="F393" s="118"/>
      <c r="G393" s="112" t="s">
        <v>596</v>
      </c>
      <c r="H393" s="112" t="s">
        <v>642</v>
      </c>
      <c r="I393" s="189" t="s">
        <v>643</v>
      </c>
      <c r="J393" s="189" t="s">
        <v>644</v>
      </c>
      <c r="K393" s="86"/>
      <c r="L393" s="119"/>
      <c r="M393" s="114" t="str">
        <f t="shared" si="5"/>
        <v>C9.I3  Interpreta arquitectura de los Microcontroladores considerando tipos de instrucciones ,manuales de fabricante y normativa vigente.</v>
      </c>
    </row>
    <row r="394" spans="1:13" s="55" customFormat="1" ht="51" x14ac:dyDescent="0.2">
      <c r="A394" s="258"/>
      <c r="B394" s="255"/>
      <c r="C394" s="115"/>
      <c r="D394" s="116"/>
      <c r="E394" s="117"/>
      <c r="F394" s="118"/>
      <c r="G394" s="112" t="s">
        <v>600</v>
      </c>
      <c r="H394" s="112" t="s">
        <v>353</v>
      </c>
      <c r="I394" s="189" t="s">
        <v>645</v>
      </c>
      <c r="J394" s="189" t="s">
        <v>646</v>
      </c>
      <c r="K394" s="86"/>
      <c r="L394" s="119"/>
      <c r="M394" s="114" t="str">
        <f t="shared" si="5"/>
        <v>C9.I4 Elabora programa e instala periféricos teniendo en cuenta el tipo de micro controlador, lenguaje de programación normativa vigente.</v>
      </c>
    </row>
    <row r="395" spans="1:13" s="55" customFormat="1" x14ac:dyDescent="0.2">
      <c r="A395" s="258"/>
      <c r="B395" s="255"/>
      <c r="C395" s="115"/>
      <c r="D395" s="116"/>
      <c r="E395" s="117"/>
      <c r="F395" s="118"/>
      <c r="G395" s="112"/>
      <c r="H395" s="112"/>
      <c r="I395" s="111"/>
      <c r="J395" s="111"/>
      <c r="K395" s="86"/>
      <c r="L395" s="119"/>
      <c r="M395" s="114" t="str">
        <f t="shared" ref="M395:M458" si="6">CONCATENATE(G395," ",H395," ",I395," ",J395)</f>
        <v xml:space="preserve">   </v>
      </c>
    </row>
    <row r="396" spans="1:13" s="55" customFormat="1" x14ac:dyDescent="0.2">
      <c r="A396" s="258"/>
      <c r="B396" s="255"/>
      <c r="C396" s="115"/>
      <c r="D396" s="116"/>
      <c r="E396" s="117"/>
      <c r="F396" s="118"/>
      <c r="G396" s="112"/>
      <c r="H396" s="112"/>
      <c r="I396" s="111"/>
      <c r="J396" s="111"/>
      <c r="K396" s="86"/>
      <c r="L396" s="119"/>
      <c r="M396" s="114" t="str">
        <f t="shared" si="6"/>
        <v xml:space="preserve">   </v>
      </c>
    </row>
    <row r="397" spans="1:13" s="55" customFormat="1" x14ac:dyDescent="0.2">
      <c r="A397" s="258"/>
      <c r="B397" s="255"/>
      <c r="C397" s="115"/>
      <c r="D397" s="116"/>
      <c r="E397" s="117"/>
      <c r="F397" s="118"/>
      <c r="G397" s="112"/>
      <c r="H397" s="112"/>
      <c r="I397" s="111"/>
      <c r="J397" s="111"/>
      <c r="K397" s="86"/>
      <c r="L397" s="119"/>
      <c r="M397" s="114" t="str">
        <f t="shared" si="6"/>
        <v xml:space="preserve">   </v>
      </c>
    </row>
    <row r="398" spans="1:13" s="55" customFormat="1" x14ac:dyDescent="0.2">
      <c r="A398" s="258"/>
      <c r="B398" s="255"/>
      <c r="C398" s="115"/>
      <c r="D398" s="116"/>
      <c r="E398" s="117"/>
      <c r="F398" s="118"/>
      <c r="G398" s="112"/>
      <c r="H398" s="112"/>
      <c r="I398" s="111"/>
      <c r="J398" s="111"/>
      <c r="K398" s="86"/>
      <c r="L398" s="119"/>
      <c r="M398" s="114" t="str">
        <f t="shared" si="6"/>
        <v xml:space="preserve">   </v>
      </c>
    </row>
    <row r="399" spans="1:13" s="55" customFormat="1" x14ac:dyDescent="0.2">
      <c r="A399" s="258"/>
      <c r="B399" s="255"/>
      <c r="C399" s="115"/>
      <c r="D399" s="116"/>
      <c r="E399" s="117"/>
      <c r="F399" s="118"/>
      <c r="G399" s="112"/>
      <c r="H399" s="112"/>
      <c r="I399" s="111"/>
      <c r="J399" s="111"/>
      <c r="K399" s="86"/>
      <c r="L399" s="119"/>
      <c r="M399" s="114" t="str">
        <f t="shared" si="6"/>
        <v xml:space="preserve">   </v>
      </c>
    </row>
    <row r="400" spans="1:13" s="55" customFormat="1" x14ac:dyDescent="0.2">
      <c r="A400" s="258"/>
      <c r="B400" s="255"/>
      <c r="C400" s="115"/>
      <c r="D400" s="116"/>
      <c r="E400" s="117"/>
      <c r="F400" s="118"/>
      <c r="G400" s="112"/>
      <c r="H400" s="112"/>
      <c r="I400" s="111"/>
      <c r="J400" s="111"/>
      <c r="K400" s="86"/>
      <c r="L400" s="119"/>
      <c r="M400" s="114" t="str">
        <f t="shared" si="6"/>
        <v xml:space="preserve">   </v>
      </c>
    </row>
    <row r="401" spans="1:13" s="55" customFormat="1" ht="12.75" hidden="1" customHeight="1" x14ac:dyDescent="0.2">
      <c r="A401" s="258" t="s">
        <v>81</v>
      </c>
      <c r="B401" s="255" t="s">
        <v>104</v>
      </c>
      <c r="C401" s="111"/>
      <c r="D401" s="111"/>
      <c r="E401" s="111"/>
      <c r="F401" s="111"/>
      <c r="G401" s="112"/>
      <c r="H401" s="112"/>
      <c r="I401" s="111"/>
      <c r="J401" s="111"/>
      <c r="K401" s="86"/>
      <c r="L401" s="113" t="str">
        <f>CONCATENATE(C401," ",D401," ",E401," ",F401," ",C402," ",D402," ",E402," ",F402)</f>
        <v xml:space="preserve">       </v>
      </c>
      <c r="M401" s="114" t="str">
        <f t="shared" si="6"/>
        <v xml:space="preserve">   </v>
      </c>
    </row>
    <row r="402" spans="1:13" s="55" customFormat="1" hidden="1" x14ac:dyDescent="0.2">
      <c r="A402" s="258"/>
      <c r="B402" s="255"/>
      <c r="C402" s="115"/>
      <c r="D402" s="116"/>
      <c r="E402" s="117"/>
      <c r="F402" s="118"/>
      <c r="G402" s="112"/>
      <c r="H402" s="112"/>
      <c r="I402" s="111"/>
      <c r="J402" s="111"/>
      <c r="K402" s="86"/>
      <c r="L402" s="119"/>
      <c r="M402" s="114" t="str">
        <f t="shared" si="6"/>
        <v xml:space="preserve">   </v>
      </c>
    </row>
    <row r="403" spans="1:13" s="55" customFormat="1" hidden="1" x14ac:dyDescent="0.2">
      <c r="A403" s="258"/>
      <c r="B403" s="255"/>
      <c r="C403" s="115"/>
      <c r="D403" s="116"/>
      <c r="E403" s="117"/>
      <c r="F403" s="118"/>
      <c r="G403" s="112"/>
      <c r="H403" s="112"/>
      <c r="I403" s="111"/>
      <c r="J403" s="111"/>
      <c r="K403" s="86"/>
      <c r="L403" s="119"/>
      <c r="M403" s="114" t="str">
        <f t="shared" si="6"/>
        <v xml:space="preserve">   </v>
      </c>
    </row>
    <row r="404" spans="1:13" s="55" customFormat="1" hidden="1" x14ac:dyDescent="0.2">
      <c r="A404" s="258"/>
      <c r="B404" s="255"/>
      <c r="C404" s="115"/>
      <c r="D404" s="116"/>
      <c r="E404" s="117"/>
      <c r="F404" s="118"/>
      <c r="G404" s="112"/>
      <c r="H404" s="112"/>
      <c r="I404" s="111"/>
      <c r="J404" s="111"/>
      <c r="K404" s="86"/>
      <c r="L404" s="119"/>
      <c r="M404" s="114" t="str">
        <f t="shared" si="6"/>
        <v xml:space="preserve">   </v>
      </c>
    </row>
    <row r="405" spans="1:13" s="55" customFormat="1" hidden="1" x14ac:dyDescent="0.2">
      <c r="A405" s="258"/>
      <c r="B405" s="255"/>
      <c r="C405" s="115"/>
      <c r="D405" s="116"/>
      <c r="E405" s="117"/>
      <c r="F405" s="118"/>
      <c r="G405" s="112"/>
      <c r="H405" s="112"/>
      <c r="I405" s="111"/>
      <c r="J405" s="111"/>
      <c r="K405" s="86"/>
      <c r="L405" s="119"/>
      <c r="M405" s="114" t="str">
        <f t="shared" si="6"/>
        <v xml:space="preserve">   </v>
      </c>
    </row>
    <row r="406" spans="1:13" s="55" customFormat="1" hidden="1" x14ac:dyDescent="0.2">
      <c r="A406" s="258"/>
      <c r="B406" s="255"/>
      <c r="C406" s="115"/>
      <c r="D406" s="116"/>
      <c r="E406" s="117"/>
      <c r="F406" s="118"/>
      <c r="G406" s="112"/>
      <c r="H406" s="112"/>
      <c r="I406" s="111"/>
      <c r="J406" s="111"/>
      <c r="K406" s="86"/>
      <c r="L406" s="119"/>
      <c r="M406" s="114" t="str">
        <f t="shared" si="6"/>
        <v xml:space="preserve">   </v>
      </c>
    </row>
    <row r="407" spans="1:13" s="55" customFormat="1" ht="6.75" hidden="1" customHeight="1" x14ac:dyDescent="0.2">
      <c r="A407" s="258"/>
      <c r="B407" s="255"/>
      <c r="C407" s="115"/>
      <c r="D407" s="116"/>
      <c r="E407" s="117"/>
      <c r="F407" s="118"/>
      <c r="G407" s="112"/>
      <c r="H407" s="112"/>
      <c r="I407" s="111"/>
      <c r="J407" s="111"/>
      <c r="K407" s="86"/>
      <c r="L407" s="119"/>
      <c r="M407" s="114" t="str">
        <f t="shared" si="6"/>
        <v xml:space="preserve">   </v>
      </c>
    </row>
    <row r="408" spans="1:13" s="55" customFormat="1" hidden="1" x14ac:dyDescent="0.2">
      <c r="A408" s="258"/>
      <c r="B408" s="255"/>
      <c r="C408" s="115"/>
      <c r="D408" s="116"/>
      <c r="E408" s="117"/>
      <c r="F408" s="118"/>
      <c r="G408" s="112"/>
      <c r="H408" s="112"/>
      <c r="I408" s="111"/>
      <c r="J408" s="111"/>
      <c r="K408" s="86"/>
      <c r="L408" s="119"/>
      <c r="M408" s="114" t="str">
        <f t="shared" si="6"/>
        <v xml:space="preserve">   </v>
      </c>
    </row>
    <row r="409" spans="1:13" s="55" customFormat="1" hidden="1" x14ac:dyDescent="0.2">
      <c r="A409" s="258"/>
      <c r="B409" s="255"/>
      <c r="C409" s="115"/>
      <c r="D409" s="116"/>
      <c r="E409" s="117"/>
      <c r="F409" s="118"/>
      <c r="G409" s="112"/>
      <c r="H409" s="112"/>
      <c r="I409" s="111"/>
      <c r="J409" s="111"/>
      <c r="K409" s="86"/>
      <c r="L409" s="119"/>
      <c r="M409" s="114" t="str">
        <f t="shared" si="6"/>
        <v xml:space="preserve">   </v>
      </c>
    </row>
    <row r="410" spans="1:13" s="55" customFormat="1" hidden="1" x14ac:dyDescent="0.2">
      <c r="A410" s="258"/>
      <c r="B410" s="255"/>
      <c r="C410" s="115"/>
      <c r="D410" s="116"/>
      <c r="E410" s="117"/>
      <c r="F410" s="118"/>
      <c r="G410" s="112"/>
      <c r="H410" s="112"/>
      <c r="I410" s="111"/>
      <c r="J410" s="111"/>
      <c r="K410" s="86"/>
      <c r="L410" s="119"/>
      <c r="M410" s="114" t="str">
        <f t="shared" si="6"/>
        <v xml:space="preserve">   </v>
      </c>
    </row>
    <row r="411" spans="1:13" s="55" customFormat="1" ht="12.75" hidden="1" customHeight="1" x14ac:dyDescent="0.2">
      <c r="A411" s="258" t="s">
        <v>81</v>
      </c>
      <c r="B411" s="255" t="s">
        <v>104</v>
      </c>
      <c r="C411" s="111"/>
      <c r="D411" s="111"/>
      <c r="E411" s="111"/>
      <c r="F411" s="111"/>
      <c r="G411" s="112"/>
      <c r="H411" s="112"/>
      <c r="I411" s="111"/>
      <c r="J411" s="111"/>
      <c r="K411" s="86"/>
      <c r="L411" s="113" t="str">
        <f>CONCATENATE(C411," ",D411," ",E411," ",F411," ",C412," ",D412," ",E412," ",F412)</f>
        <v xml:space="preserve">       </v>
      </c>
      <c r="M411" s="114" t="str">
        <f t="shared" si="6"/>
        <v xml:space="preserve">   </v>
      </c>
    </row>
    <row r="412" spans="1:13" s="55" customFormat="1" hidden="1" x14ac:dyDescent="0.2">
      <c r="A412" s="258"/>
      <c r="B412" s="255"/>
      <c r="C412" s="115"/>
      <c r="D412" s="116"/>
      <c r="E412" s="117"/>
      <c r="F412" s="118"/>
      <c r="G412" s="112"/>
      <c r="H412" s="112"/>
      <c r="I412" s="111"/>
      <c r="J412" s="111"/>
      <c r="K412" s="86"/>
      <c r="L412" s="119"/>
      <c r="M412" s="114" t="str">
        <f t="shared" si="6"/>
        <v xml:space="preserve">   </v>
      </c>
    </row>
    <row r="413" spans="1:13" s="55" customFormat="1" hidden="1" x14ac:dyDescent="0.2">
      <c r="A413" s="258"/>
      <c r="B413" s="255"/>
      <c r="C413" s="115"/>
      <c r="D413" s="116"/>
      <c r="E413" s="117"/>
      <c r="F413" s="118"/>
      <c r="G413" s="112"/>
      <c r="H413" s="112"/>
      <c r="I413" s="111"/>
      <c r="J413" s="111"/>
      <c r="K413" s="86"/>
      <c r="L413" s="119"/>
      <c r="M413" s="114" t="str">
        <f t="shared" si="6"/>
        <v xml:space="preserve">   </v>
      </c>
    </row>
    <row r="414" spans="1:13" s="55" customFormat="1" hidden="1" x14ac:dyDescent="0.2">
      <c r="A414" s="258"/>
      <c r="B414" s="255"/>
      <c r="C414" s="115"/>
      <c r="D414" s="116"/>
      <c r="E414" s="117"/>
      <c r="F414" s="118"/>
      <c r="G414" s="112"/>
      <c r="H414" s="112"/>
      <c r="I414" s="111"/>
      <c r="J414" s="111"/>
      <c r="K414" s="86"/>
      <c r="L414" s="119"/>
      <c r="M414" s="114" t="str">
        <f t="shared" si="6"/>
        <v xml:space="preserve">   </v>
      </c>
    </row>
    <row r="415" spans="1:13" s="55" customFormat="1" hidden="1" x14ac:dyDescent="0.2">
      <c r="A415" s="258"/>
      <c r="B415" s="255"/>
      <c r="C415" s="115"/>
      <c r="D415" s="116"/>
      <c r="E415" s="117"/>
      <c r="F415" s="118"/>
      <c r="G415" s="112"/>
      <c r="H415" s="112"/>
      <c r="I415" s="111"/>
      <c r="J415" s="111"/>
      <c r="K415" s="86"/>
      <c r="L415" s="119"/>
      <c r="M415" s="114" t="str">
        <f t="shared" si="6"/>
        <v xml:space="preserve">   </v>
      </c>
    </row>
    <row r="416" spans="1:13" s="55" customFormat="1" hidden="1" x14ac:dyDescent="0.2">
      <c r="A416" s="258"/>
      <c r="B416" s="255"/>
      <c r="C416" s="115"/>
      <c r="D416" s="116"/>
      <c r="E416" s="117"/>
      <c r="F416" s="118"/>
      <c r="G416" s="112"/>
      <c r="H416" s="112"/>
      <c r="I416" s="111"/>
      <c r="J416" s="111"/>
      <c r="K416" s="86"/>
      <c r="L416" s="119"/>
      <c r="M416" s="114" t="str">
        <f t="shared" si="6"/>
        <v xml:space="preserve">   </v>
      </c>
    </row>
    <row r="417" spans="1:13" s="55" customFormat="1" hidden="1" x14ac:dyDescent="0.2">
      <c r="A417" s="258"/>
      <c r="B417" s="255"/>
      <c r="C417" s="115"/>
      <c r="D417" s="116"/>
      <c r="E417" s="117"/>
      <c r="F417" s="118"/>
      <c r="G417" s="112"/>
      <c r="H417" s="112"/>
      <c r="I417" s="111"/>
      <c r="J417" s="111"/>
      <c r="K417" s="86"/>
      <c r="L417" s="119"/>
      <c r="M417" s="114" t="str">
        <f t="shared" si="6"/>
        <v xml:space="preserve">   </v>
      </c>
    </row>
    <row r="418" spans="1:13" s="55" customFormat="1" hidden="1" x14ac:dyDescent="0.2">
      <c r="A418" s="258"/>
      <c r="B418" s="255"/>
      <c r="C418" s="115"/>
      <c r="D418" s="116"/>
      <c r="E418" s="117"/>
      <c r="F418" s="118"/>
      <c r="G418" s="112"/>
      <c r="H418" s="112"/>
      <c r="I418" s="111"/>
      <c r="J418" s="111"/>
      <c r="K418" s="86"/>
      <c r="L418" s="119"/>
      <c r="M418" s="114" t="str">
        <f t="shared" si="6"/>
        <v xml:space="preserve">   </v>
      </c>
    </row>
    <row r="419" spans="1:13" s="55" customFormat="1" hidden="1" x14ac:dyDescent="0.2">
      <c r="A419" s="258"/>
      <c r="B419" s="255"/>
      <c r="C419" s="115"/>
      <c r="D419" s="116"/>
      <c r="E419" s="117"/>
      <c r="F419" s="118"/>
      <c r="G419" s="112"/>
      <c r="H419" s="112"/>
      <c r="I419" s="111"/>
      <c r="J419" s="111"/>
      <c r="K419" s="86"/>
      <c r="L419" s="119"/>
      <c r="M419" s="114" t="str">
        <f t="shared" si="6"/>
        <v xml:space="preserve">   </v>
      </c>
    </row>
    <row r="420" spans="1:13" s="55" customFormat="1" hidden="1" x14ac:dyDescent="0.2">
      <c r="A420" s="258"/>
      <c r="B420" s="255"/>
      <c r="C420" s="115"/>
      <c r="D420" s="116"/>
      <c r="E420" s="117"/>
      <c r="F420" s="118"/>
      <c r="G420" s="112"/>
      <c r="H420" s="112"/>
      <c r="I420" s="111"/>
      <c r="J420" s="111"/>
      <c r="K420" s="86"/>
      <c r="L420" s="119"/>
      <c r="M420" s="114" t="str">
        <f t="shared" si="6"/>
        <v xml:space="preserve">   </v>
      </c>
    </row>
    <row r="421" spans="1:13" s="55" customFormat="1" ht="12.75" hidden="1" customHeight="1" x14ac:dyDescent="0.2">
      <c r="A421" s="258" t="s">
        <v>81</v>
      </c>
      <c r="B421" s="255" t="s">
        <v>104</v>
      </c>
      <c r="C421" s="111"/>
      <c r="D421" s="111"/>
      <c r="E421" s="111"/>
      <c r="F421" s="111"/>
      <c r="G421" s="112"/>
      <c r="H421" s="112"/>
      <c r="I421" s="111"/>
      <c r="J421" s="111"/>
      <c r="K421" s="86"/>
      <c r="L421" s="113" t="str">
        <f>CONCATENATE(C421," ",D421," ",E421," ",F421," ",C422," ",D422," ",E422," ",F422)</f>
        <v xml:space="preserve">       </v>
      </c>
      <c r="M421" s="114" t="str">
        <f t="shared" si="6"/>
        <v xml:space="preserve">   </v>
      </c>
    </row>
    <row r="422" spans="1:13" s="55" customFormat="1" hidden="1" x14ac:dyDescent="0.2">
      <c r="A422" s="258"/>
      <c r="B422" s="255"/>
      <c r="C422" s="115"/>
      <c r="D422" s="116"/>
      <c r="E422" s="117"/>
      <c r="F422" s="118"/>
      <c r="G422" s="112"/>
      <c r="H422" s="112"/>
      <c r="I422" s="111"/>
      <c r="J422" s="111"/>
      <c r="K422" s="86"/>
      <c r="L422" s="119"/>
      <c r="M422" s="114" t="str">
        <f t="shared" si="6"/>
        <v xml:space="preserve">   </v>
      </c>
    </row>
    <row r="423" spans="1:13" s="55" customFormat="1" hidden="1" x14ac:dyDescent="0.2">
      <c r="A423" s="258"/>
      <c r="B423" s="255"/>
      <c r="C423" s="115"/>
      <c r="D423" s="116"/>
      <c r="E423" s="117"/>
      <c r="F423" s="118"/>
      <c r="G423" s="112"/>
      <c r="H423" s="112"/>
      <c r="I423" s="111"/>
      <c r="J423" s="111"/>
      <c r="K423" s="86"/>
      <c r="L423" s="119"/>
      <c r="M423" s="114" t="str">
        <f t="shared" si="6"/>
        <v xml:space="preserve">   </v>
      </c>
    </row>
    <row r="424" spans="1:13" s="55" customFormat="1" hidden="1" x14ac:dyDescent="0.2">
      <c r="A424" s="258"/>
      <c r="B424" s="255"/>
      <c r="C424" s="115"/>
      <c r="D424" s="116"/>
      <c r="E424" s="117"/>
      <c r="F424" s="118"/>
      <c r="G424" s="112"/>
      <c r="H424" s="112"/>
      <c r="I424" s="111"/>
      <c r="J424" s="111"/>
      <c r="K424" s="86"/>
      <c r="L424" s="119"/>
      <c r="M424" s="114" t="str">
        <f t="shared" si="6"/>
        <v xml:space="preserve">   </v>
      </c>
    </row>
    <row r="425" spans="1:13" s="55" customFormat="1" hidden="1" x14ac:dyDescent="0.2">
      <c r="A425" s="258"/>
      <c r="B425" s="255"/>
      <c r="C425" s="115"/>
      <c r="D425" s="116"/>
      <c r="E425" s="117"/>
      <c r="F425" s="118"/>
      <c r="G425" s="112"/>
      <c r="H425" s="112"/>
      <c r="I425" s="111"/>
      <c r="J425" s="111"/>
      <c r="K425" s="86"/>
      <c r="L425" s="119"/>
      <c r="M425" s="114" t="str">
        <f t="shared" si="6"/>
        <v xml:space="preserve">   </v>
      </c>
    </row>
    <row r="426" spans="1:13" s="55" customFormat="1" hidden="1" x14ac:dyDescent="0.2">
      <c r="A426" s="258"/>
      <c r="B426" s="255"/>
      <c r="C426" s="115"/>
      <c r="D426" s="116"/>
      <c r="E426" s="117"/>
      <c r="F426" s="118"/>
      <c r="G426" s="112"/>
      <c r="H426" s="112"/>
      <c r="I426" s="111"/>
      <c r="J426" s="111"/>
      <c r="K426" s="86"/>
      <c r="L426" s="119"/>
      <c r="M426" s="114" t="str">
        <f t="shared" si="6"/>
        <v xml:space="preserve">   </v>
      </c>
    </row>
    <row r="427" spans="1:13" s="55" customFormat="1" ht="7.5" hidden="1" customHeight="1" x14ac:dyDescent="0.2">
      <c r="A427" s="258"/>
      <c r="B427" s="255"/>
      <c r="C427" s="115"/>
      <c r="D427" s="116"/>
      <c r="E427" s="117"/>
      <c r="F427" s="118"/>
      <c r="G427" s="112"/>
      <c r="H427" s="112"/>
      <c r="I427" s="111"/>
      <c r="J427" s="111"/>
      <c r="K427" s="86"/>
      <c r="L427" s="119"/>
      <c r="M427" s="114" t="str">
        <f t="shared" si="6"/>
        <v xml:space="preserve">   </v>
      </c>
    </row>
    <row r="428" spans="1:13" s="55" customFormat="1" hidden="1" x14ac:dyDescent="0.2">
      <c r="A428" s="258"/>
      <c r="B428" s="255"/>
      <c r="C428" s="115"/>
      <c r="D428" s="116"/>
      <c r="E428" s="117"/>
      <c r="F428" s="118"/>
      <c r="G428" s="112"/>
      <c r="H428" s="112"/>
      <c r="I428" s="111"/>
      <c r="J428" s="111"/>
      <c r="K428" s="86"/>
      <c r="L428" s="119"/>
      <c r="M428" s="114" t="str">
        <f t="shared" si="6"/>
        <v xml:space="preserve">   </v>
      </c>
    </row>
    <row r="429" spans="1:13" s="55" customFormat="1" hidden="1" x14ac:dyDescent="0.2">
      <c r="A429" s="258"/>
      <c r="B429" s="255"/>
      <c r="C429" s="115"/>
      <c r="D429" s="116"/>
      <c r="E429" s="117"/>
      <c r="F429" s="118"/>
      <c r="G429" s="112"/>
      <c r="H429" s="112"/>
      <c r="I429" s="111"/>
      <c r="J429" s="111"/>
      <c r="K429" s="86"/>
      <c r="L429" s="119"/>
      <c r="M429" s="114" t="str">
        <f t="shared" si="6"/>
        <v xml:space="preserve">   </v>
      </c>
    </row>
    <row r="430" spans="1:13" s="55" customFormat="1" hidden="1" x14ac:dyDescent="0.2">
      <c r="A430" s="258"/>
      <c r="B430" s="255"/>
      <c r="C430" s="115"/>
      <c r="D430" s="116"/>
      <c r="E430" s="117"/>
      <c r="F430" s="118"/>
      <c r="G430" s="112"/>
      <c r="H430" s="112"/>
      <c r="I430" s="111"/>
      <c r="J430" s="111"/>
      <c r="K430" s="86"/>
      <c r="L430" s="119"/>
      <c r="M430" s="114" t="str">
        <f t="shared" si="6"/>
        <v xml:space="preserve">   </v>
      </c>
    </row>
    <row r="431" spans="1:13" s="55" customFormat="1" ht="12.75" hidden="1" customHeight="1" x14ac:dyDescent="0.2">
      <c r="A431" s="258" t="s">
        <v>81</v>
      </c>
      <c r="B431" s="255" t="s">
        <v>104</v>
      </c>
      <c r="C431" s="111"/>
      <c r="D431" s="111"/>
      <c r="E431" s="111"/>
      <c r="F431" s="111"/>
      <c r="G431" s="112"/>
      <c r="H431" s="112"/>
      <c r="I431" s="111"/>
      <c r="J431" s="111"/>
      <c r="K431" s="86"/>
      <c r="L431" s="113" t="str">
        <f>CONCATENATE(C431," ",D431," ",E431," ",F431," ",C432," ",D432," ",E432," ",F432)</f>
        <v xml:space="preserve">       </v>
      </c>
      <c r="M431" s="114" t="str">
        <f t="shared" si="6"/>
        <v xml:space="preserve">   </v>
      </c>
    </row>
    <row r="432" spans="1:13" s="55" customFormat="1" hidden="1" x14ac:dyDescent="0.2">
      <c r="A432" s="258"/>
      <c r="B432" s="255"/>
      <c r="C432" s="115"/>
      <c r="D432" s="116"/>
      <c r="E432" s="117"/>
      <c r="F432" s="118"/>
      <c r="G432" s="112"/>
      <c r="H432" s="112"/>
      <c r="I432" s="111"/>
      <c r="J432" s="111"/>
      <c r="K432" s="86"/>
      <c r="L432" s="119"/>
      <c r="M432" s="114" t="str">
        <f t="shared" si="6"/>
        <v xml:space="preserve">   </v>
      </c>
    </row>
    <row r="433" spans="1:13" s="55" customFormat="1" hidden="1" x14ac:dyDescent="0.2">
      <c r="A433" s="258"/>
      <c r="B433" s="255"/>
      <c r="C433" s="115"/>
      <c r="D433" s="116"/>
      <c r="E433" s="117"/>
      <c r="F433" s="118"/>
      <c r="G433" s="112"/>
      <c r="H433" s="112"/>
      <c r="I433" s="111"/>
      <c r="J433" s="111"/>
      <c r="K433" s="86"/>
      <c r="L433" s="119"/>
      <c r="M433" s="114" t="str">
        <f t="shared" si="6"/>
        <v xml:space="preserve">   </v>
      </c>
    </row>
    <row r="434" spans="1:13" s="55" customFormat="1" hidden="1" x14ac:dyDescent="0.2">
      <c r="A434" s="258"/>
      <c r="B434" s="255"/>
      <c r="C434" s="115"/>
      <c r="D434" s="116"/>
      <c r="E434" s="117"/>
      <c r="F434" s="118"/>
      <c r="G434" s="112"/>
      <c r="H434" s="112"/>
      <c r="I434" s="111"/>
      <c r="J434" s="111"/>
      <c r="K434" s="86"/>
      <c r="L434" s="119"/>
      <c r="M434" s="114" t="str">
        <f t="shared" si="6"/>
        <v xml:space="preserve">   </v>
      </c>
    </row>
    <row r="435" spans="1:13" s="55" customFormat="1" hidden="1" x14ac:dyDescent="0.2">
      <c r="A435" s="258"/>
      <c r="B435" s="255"/>
      <c r="C435" s="115"/>
      <c r="D435" s="116"/>
      <c r="E435" s="117"/>
      <c r="F435" s="118"/>
      <c r="G435" s="112"/>
      <c r="H435" s="112"/>
      <c r="I435" s="111"/>
      <c r="J435" s="111"/>
      <c r="K435" s="86"/>
      <c r="L435" s="119"/>
      <c r="M435" s="114" t="str">
        <f t="shared" si="6"/>
        <v xml:space="preserve">   </v>
      </c>
    </row>
    <row r="436" spans="1:13" s="55" customFormat="1" hidden="1" x14ac:dyDescent="0.2">
      <c r="A436" s="258"/>
      <c r="B436" s="255"/>
      <c r="C436" s="115"/>
      <c r="D436" s="116"/>
      <c r="E436" s="117"/>
      <c r="F436" s="118"/>
      <c r="G436" s="112"/>
      <c r="H436" s="112"/>
      <c r="I436" s="111"/>
      <c r="J436" s="111"/>
      <c r="K436" s="86"/>
      <c r="L436" s="119"/>
      <c r="M436" s="114" t="str">
        <f t="shared" si="6"/>
        <v xml:space="preserve">   </v>
      </c>
    </row>
    <row r="437" spans="1:13" s="55" customFormat="1" hidden="1" x14ac:dyDescent="0.2">
      <c r="A437" s="258"/>
      <c r="B437" s="255"/>
      <c r="C437" s="115"/>
      <c r="D437" s="116"/>
      <c r="E437" s="117"/>
      <c r="F437" s="118"/>
      <c r="G437" s="112"/>
      <c r="H437" s="112"/>
      <c r="I437" s="111"/>
      <c r="J437" s="111"/>
      <c r="K437" s="86"/>
      <c r="L437" s="119"/>
      <c r="M437" s="114" t="str">
        <f t="shared" si="6"/>
        <v xml:space="preserve">   </v>
      </c>
    </row>
    <row r="438" spans="1:13" s="55" customFormat="1" hidden="1" x14ac:dyDescent="0.2">
      <c r="A438" s="258"/>
      <c r="B438" s="255"/>
      <c r="C438" s="115"/>
      <c r="D438" s="116"/>
      <c r="E438" s="117"/>
      <c r="F438" s="118"/>
      <c r="G438" s="112"/>
      <c r="H438" s="112"/>
      <c r="I438" s="111"/>
      <c r="J438" s="111"/>
      <c r="K438" s="86"/>
      <c r="L438" s="119"/>
      <c r="M438" s="114" t="str">
        <f t="shared" si="6"/>
        <v xml:space="preserve">   </v>
      </c>
    </row>
    <row r="439" spans="1:13" s="55" customFormat="1" hidden="1" x14ac:dyDescent="0.2">
      <c r="A439" s="258"/>
      <c r="B439" s="255"/>
      <c r="C439" s="115"/>
      <c r="D439" s="116"/>
      <c r="E439" s="117"/>
      <c r="F439" s="118"/>
      <c r="G439" s="112"/>
      <c r="H439" s="112"/>
      <c r="I439" s="111"/>
      <c r="J439" s="111"/>
      <c r="K439" s="86"/>
      <c r="L439" s="119"/>
      <c r="M439" s="114" t="str">
        <f t="shared" si="6"/>
        <v xml:space="preserve">   </v>
      </c>
    </row>
    <row r="440" spans="1:13" s="55" customFormat="1" hidden="1" x14ac:dyDescent="0.2">
      <c r="A440" s="258"/>
      <c r="B440" s="255"/>
      <c r="C440" s="115"/>
      <c r="D440" s="116"/>
      <c r="E440" s="117"/>
      <c r="F440" s="118"/>
      <c r="G440" s="112"/>
      <c r="H440" s="112"/>
      <c r="I440" s="111"/>
      <c r="J440" s="111"/>
      <c r="K440" s="86"/>
      <c r="L440" s="119"/>
      <c r="M440" s="114" t="str">
        <f t="shared" si="6"/>
        <v xml:space="preserve">   </v>
      </c>
    </row>
    <row r="441" spans="1:13" s="55" customFormat="1" ht="12.75" hidden="1" customHeight="1" x14ac:dyDescent="0.2">
      <c r="A441" s="258" t="s">
        <v>81</v>
      </c>
      <c r="B441" s="255" t="s">
        <v>104</v>
      </c>
      <c r="C441" s="111"/>
      <c r="D441" s="111"/>
      <c r="E441" s="111"/>
      <c r="F441" s="111"/>
      <c r="G441" s="112"/>
      <c r="H441" s="112"/>
      <c r="I441" s="111"/>
      <c r="J441" s="111"/>
      <c r="K441" s="86"/>
      <c r="L441" s="113" t="str">
        <f>CONCATENATE(C441," ",D441," ",E441," ",F441," ",C442," ",D442," ",E442," ",F442)</f>
        <v xml:space="preserve">       </v>
      </c>
      <c r="M441" s="114" t="str">
        <f t="shared" si="6"/>
        <v xml:space="preserve">   </v>
      </c>
    </row>
    <row r="442" spans="1:13" s="55" customFormat="1" hidden="1" x14ac:dyDescent="0.2">
      <c r="A442" s="258"/>
      <c r="B442" s="255"/>
      <c r="C442" s="115"/>
      <c r="D442" s="116"/>
      <c r="E442" s="117"/>
      <c r="F442" s="118"/>
      <c r="G442" s="112"/>
      <c r="H442" s="112"/>
      <c r="I442" s="111"/>
      <c r="J442" s="111"/>
      <c r="K442" s="86"/>
      <c r="L442" s="119"/>
      <c r="M442" s="114" t="str">
        <f t="shared" si="6"/>
        <v xml:space="preserve">   </v>
      </c>
    </row>
    <row r="443" spans="1:13" s="55" customFormat="1" hidden="1" x14ac:dyDescent="0.2">
      <c r="A443" s="258"/>
      <c r="B443" s="255"/>
      <c r="C443" s="115"/>
      <c r="D443" s="116"/>
      <c r="E443" s="117"/>
      <c r="F443" s="118"/>
      <c r="G443" s="112"/>
      <c r="H443" s="112"/>
      <c r="I443" s="111"/>
      <c r="J443" s="111"/>
      <c r="K443" s="86"/>
      <c r="L443" s="119"/>
      <c r="M443" s="114" t="str">
        <f t="shared" si="6"/>
        <v xml:space="preserve">   </v>
      </c>
    </row>
    <row r="444" spans="1:13" s="55" customFormat="1" hidden="1" x14ac:dyDescent="0.2">
      <c r="A444" s="258"/>
      <c r="B444" s="255"/>
      <c r="C444" s="115"/>
      <c r="D444" s="116"/>
      <c r="E444" s="117"/>
      <c r="F444" s="118"/>
      <c r="G444" s="112"/>
      <c r="H444" s="112"/>
      <c r="I444" s="111"/>
      <c r="J444" s="111"/>
      <c r="K444" s="86"/>
      <c r="L444" s="119"/>
      <c r="M444" s="114" t="str">
        <f t="shared" si="6"/>
        <v xml:space="preserve">   </v>
      </c>
    </row>
    <row r="445" spans="1:13" s="55" customFormat="1" hidden="1" x14ac:dyDescent="0.2">
      <c r="A445" s="258"/>
      <c r="B445" s="255"/>
      <c r="C445" s="115"/>
      <c r="D445" s="116"/>
      <c r="E445" s="117"/>
      <c r="F445" s="118"/>
      <c r="G445" s="112"/>
      <c r="H445" s="112"/>
      <c r="I445" s="111"/>
      <c r="J445" s="111"/>
      <c r="K445" s="86"/>
      <c r="L445" s="119"/>
      <c r="M445" s="114" t="str">
        <f t="shared" si="6"/>
        <v xml:space="preserve">   </v>
      </c>
    </row>
    <row r="446" spans="1:13" s="55" customFormat="1" hidden="1" x14ac:dyDescent="0.2">
      <c r="A446" s="258"/>
      <c r="B446" s="255"/>
      <c r="C446" s="115"/>
      <c r="D446" s="116"/>
      <c r="E446" s="117"/>
      <c r="F446" s="118"/>
      <c r="G446" s="112"/>
      <c r="H446" s="112"/>
      <c r="I446" s="111"/>
      <c r="J446" s="111"/>
      <c r="K446" s="86"/>
      <c r="L446" s="119"/>
      <c r="M446" s="114" t="str">
        <f t="shared" si="6"/>
        <v xml:space="preserve">   </v>
      </c>
    </row>
    <row r="447" spans="1:13" s="55" customFormat="1" ht="9.75" hidden="1" customHeight="1" x14ac:dyDescent="0.2">
      <c r="A447" s="258"/>
      <c r="B447" s="255"/>
      <c r="C447" s="115"/>
      <c r="D447" s="116"/>
      <c r="E447" s="117"/>
      <c r="F447" s="118"/>
      <c r="G447" s="112"/>
      <c r="H447" s="112"/>
      <c r="I447" s="111"/>
      <c r="J447" s="111"/>
      <c r="K447" s="86"/>
      <c r="L447" s="119"/>
      <c r="M447" s="114" t="str">
        <f t="shared" si="6"/>
        <v xml:space="preserve">   </v>
      </c>
    </row>
    <row r="448" spans="1:13" s="55" customFormat="1" hidden="1" x14ac:dyDescent="0.2">
      <c r="A448" s="258"/>
      <c r="B448" s="255"/>
      <c r="C448" s="115"/>
      <c r="D448" s="116"/>
      <c r="E448" s="117"/>
      <c r="F448" s="118"/>
      <c r="G448" s="112"/>
      <c r="H448" s="112"/>
      <c r="I448" s="111"/>
      <c r="J448" s="111"/>
      <c r="K448" s="86"/>
      <c r="L448" s="119"/>
      <c r="M448" s="114" t="str">
        <f t="shared" si="6"/>
        <v xml:space="preserve">   </v>
      </c>
    </row>
    <row r="449" spans="1:13" s="55" customFormat="1" hidden="1" x14ac:dyDescent="0.2">
      <c r="A449" s="258"/>
      <c r="B449" s="255"/>
      <c r="C449" s="115"/>
      <c r="D449" s="116"/>
      <c r="E449" s="117"/>
      <c r="F449" s="118"/>
      <c r="G449" s="112"/>
      <c r="H449" s="112"/>
      <c r="I449" s="111"/>
      <c r="J449" s="111"/>
      <c r="K449" s="86"/>
      <c r="L449" s="119"/>
      <c r="M449" s="114" t="str">
        <f t="shared" si="6"/>
        <v xml:space="preserve">   </v>
      </c>
    </row>
    <row r="450" spans="1:13" s="55" customFormat="1" hidden="1" x14ac:dyDescent="0.2">
      <c r="A450" s="258"/>
      <c r="B450" s="255"/>
      <c r="C450" s="115"/>
      <c r="D450" s="116"/>
      <c r="E450" s="117"/>
      <c r="F450" s="118"/>
      <c r="G450" s="112"/>
      <c r="H450" s="112"/>
      <c r="I450" s="111"/>
      <c r="J450" s="111"/>
      <c r="K450" s="86"/>
      <c r="L450" s="119"/>
      <c r="M450" s="114" t="str">
        <f t="shared" si="6"/>
        <v xml:space="preserve">   </v>
      </c>
    </row>
    <row r="451" spans="1:13" s="55" customFormat="1" ht="12.75" hidden="1" customHeight="1" x14ac:dyDescent="0.2">
      <c r="A451" s="258" t="s">
        <v>81</v>
      </c>
      <c r="B451" s="255" t="s">
        <v>104</v>
      </c>
      <c r="C451" s="111"/>
      <c r="D451" s="111"/>
      <c r="E451" s="111"/>
      <c r="F451" s="111"/>
      <c r="G451" s="112"/>
      <c r="H451" s="112"/>
      <c r="I451" s="111"/>
      <c r="J451" s="111"/>
      <c r="K451" s="86"/>
      <c r="L451" s="113" t="str">
        <f>CONCATENATE(C451," ",D451," ",E451," ",F451," ",C452," ",D452," ",E452," ",F452)</f>
        <v xml:space="preserve">       </v>
      </c>
      <c r="M451" s="114" t="str">
        <f t="shared" si="6"/>
        <v xml:space="preserve">   </v>
      </c>
    </row>
    <row r="452" spans="1:13" s="55" customFormat="1" hidden="1" x14ac:dyDescent="0.2">
      <c r="A452" s="258"/>
      <c r="B452" s="255"/>
      <c r="C452" s="115"/>
      <c r="D452" s="116"/>
      <c r="E452" s="117"/>
      <c r="F452" s="118"/>
      <c r="G452" s="112"/>
      <c r="H452" s="112"/>
      <c r="I452" s="111"/>
      <c r="J452" s="111"/>
      <c r="K452" s="86"/>
      <c r="L452" s="119"/>
      <c r="M452" s="114" t="str">
        <f t="shared" si="6"/>
        <v xml:space="preserve">   </v>
      </c>
    </row>
    <row r="453" spans="1:13" s="55" customFormat="1" hidden="1" x14ac:dyDescent="0.2">
      <c r="A453" s="258"/>
      <c r="B453" s="255"/>
      <c r="C453" s="115"/>
      <c r="D453" s="116"/>
      <c r="E453" s="117"/>
      <c r="F453" s="118"/>
      <c r="G453" s="112"/>
      <c r="H453" s="112"/>
      <c r="I453" s="111"/>
      <c r="J453" s="111"/>
      <c r="K453" s="86"/>
      <c r="L453" s="119"/>
      <c r="M453" s="114" t="str">
        <f t="shared" si="6"/>
        <v xml:space="preserve">   </v>
      </c>
    </row>
    <row r="454" spans="1:13" s="55" customFormat="1" hidden="1" x14ac:dyDescent="0.2">
      <c r="A454" s="258"/>
      <c r="B454" s="255"/>
      <c r="C454" s="115"/>
      <c r="D454" s="116"/>
      <c r="E454" s="117"/>
      <c r="F454" s="118"/>
      <c r="G454" s="112"/>
      <c r="H454" s="112"/>
      <c r="I454" s="111"/>
      <c r="J454" s="111"/>
      <c r="K454" s="86"/>
      <c r="L454" s="119"/>
      <c r="M454" s="114" t="str">
        <f t="shared" si="6"/>
        <v xml:space="preserve">   </v>
      </c>
    </row>
    <row r="455" spans="1:13" s="55" customFormat="1" hidden="1" x14ac:dyDescent="0.2">
      <c r="A455" s="258"/>
      <c r="B455" s="255"/>
      <c r="C455" s="115"/>
      <c r="D455" s="116"/>
      <c r="E455" s="117"/>
      <c r="F455" s="118"/>
      <c r="G455" s="112"/>
      <c r="H455" s="112"/>
      <c r="I455" s="111"/>
      <c r="J455" s="111"/>
      <c r="K455" s="86"/>
      <c r="L455" s="119"/>
      <c r="M455" s="114" t="str">
        <f t="shared" si="6"/>
        <v xml:space="preserve">   </v>
      </c>
    </row>
    <row r="456" spans="1:13" s="55" customFormat="1" hidden="1" x14ac:dyDescent="0.2">
      <c r="A456" s="258"/>
      <c r="B456" s="255"/>
      <c r="C456" s="115"/>
      <c r="D456" s="116"/>
      <c r="E456" s="117"/>
      <c r="F456" s="118"/>
      <c r="G456" s="112"/>
      <c r="H456" s="112"/>
      <c r="I456" s="111"/>
      <c r="J456" s="111"/>
      <c r="K456" s="86"/>
      <c r="L456" s="119"/>
      <c r="M456" s="114" t="str">
        <f t="shared" si="6"/>
        <v xml:space="preserve">   </v>
      </c>
    </row>
    <row r="457" spans="1:13" s="55" customFormat="1" hidden="1" x14ac:dyDescent="0.2">
      <c r="A457" s="258"/>
      <c r="B457" s="255"/>
      <c r="C457" s="115"/>
      <c r="D457" s="116"/>
      <c r="E457" s="117"/>
      <c r="F457" s="118"/>
      <c r="G457" s="112"/>
      <c r="H457" s="112"/>
      <c r="I457" s="111"/>
      <c r="J457" s="111"/>
      <c r="K457" s="86"/>
      <c r="L457" s="119"/>
      <c r="M457" s="114" t="str">
        <f t="shared" si="6"/>
        <v xml:space="preserve">   </v>
      </c>
    </row>
    <row r="458" spans="1:13" s="55" customFormat="1" hidden="1" x14ac:dyDescent="0.2">
      <c r="A458" s="258"/>
      <c r="B458" s="255"/>
      <c r="C458" s="115"/>
      <c r="D458" s="116"/>
      <c r="E458" s="117"/>
      <c r="F458" s="118"/>
      <c r="G458" s="112"/>
      <c r="H458" s="112"/>
      <c r="I458" s="111"/>
      <c r="J458" s="111"/>
      <c r="K458" s="86"/>
      <c r="L458" s="119"/>
      <c r="M458" s="114" t="str">
        <f t="shared" si="6"/>
        <v xml:space="preserve">   </v>
      </c>
    </row>
    <row r="459" spans="1:13" s="55" customFormat="1" hidden="1" x14ac:dyDescent="0.2">
      <c r="A459" s="258"/>
      <c r="B459" s="255"/>
      <c r="C459" s="115"/>
      <c r="D459" s="116"/>
      <c r="E459" s="117"/>
      <c r="F459" s="118"/>
      <c r="G459" s="112"/>
      <c r="H459" s="112"/>
      <c r="I459" s="111"/>
      <c r="J459" s="111"/>
      <c r="K459" s="86"/>
      <c r="L459" s="119"/>
      <c r="M459" s="114" t="str">
        <f t="shared" ref="M459:M522" si="7">CONCATENATE(G459," ",H459," ",I459," ",J459)</f>
        <v xml:space="preserve">   </v>
      </c>
    </row>
    <row r="460" spans="1:13" s="55" customFormat="1" hidden="1" x14ac:dyDescent="0.2">
      <c r="A460" s="258"/>
      <c r="B460" s="255"/>
      <c r="C460" s="115"/>
      <c r="D460" s="116"/>
      <c r="E460" s="117"/>
      <c r="F460" s="118"/>
      <c r="G460" s="112"/>
      <c r="H460" s="112"/>
      <c r="I460" s="111"/>
      <c r="J460" s="111"/>
      <c r="K460" s="86"/>
      <c r="L460" s="119"/>
      <c r="M460" s="114" t="str">
        <f t="shared" si="7"/>
        <v xml:space="preserve">   </v>
      </c>
    </row>
    <row r="461" spans="1:13" s="55" customFormat="1" ht="12.75" hidden="1" customHeight="1" x14ac:dyDescent="0.2">
      <c r="A461" s="258" t="s">
        <v>81</v>
      </c>
      <c r="B461" s="255" t="s">
        <v>104</v>
      </c>
      <c r="C461" s="111"/>
      <c r="D461" s="111"/>
      <c r="E461" s="111"/>
      <c r="F461" s="111"/>
      <c r="G461" s="112"/>
      <c r="H461" s="112"/>
      <c r="I461" s="111"/>
      <c r="J461" s="111"/>
      <c r="K461" s="86"/>
      <c r="L461" s="113" t="str">
        <f>CONCATENATE(C461," ",D461," ",E461," ",F461," ",C462," ",D462," ",E462," ",F462)</f>
        <v xml:space="preserve">       </v>
      </c>
      <c r="M461" s="114" t="str">
        <f t="shared" si="7"/>
        <v xml:space="preserve">   </v>
      </c>
    </row>
    <row r="462" spans="1:13" s="55" customFormat="1" hidden="1" x14ac:dyDescent="0.2">
      <c r="A462" s="258"/>
      <c r="B462" s="255"/>
      <c r="C462" s="115"/>
      <c r="D462" s="116"/>
      <c r="E462" s="117"/>
      <c r="F462" s="118"/>
      <c r="G462" s="112"/>
      <c r="H462" s="112"/>
      <c r="I462" s="111"/>
      <c r="J462" s="111"/>
      <c r="K462" s="86"/>
      <c r="L462" s="119"/>
      <c r="M462" s="114" t="str">
        <f t="shared" si="7"/>
        <v xml:space="preserve">   </v>
      </c>
    </row>
    <row r="463" spans="1:13" s="55" customFormat="1" ht="8.25" hidden="1" customHeight="1" x14ac:dyDescent="0.2">
      <c r="A463" s="258"/>
      <c r="B463" s="255"/>
      <c r="C463" s="115"/>
      <c r="D463" s="116"/>
      <c r="E463" s="117"/>
      <c r="F463" s="118"/>
      <c r="G463" s="112"/>
      <c r="H463" s="112"/>
      <c r="I463" s="111"/>
      <c r="J463" s="111"/>
      <c r="K463" s="86"/>
      <c r="L463" s="119"/>
      <c r="M463" s="114" t="str">
        <f t="shared" si="7"/>
        <v xml:space="preserve">   </v>
      </c>
    </row>
    <row r="464" spans="1:13" s="55" customFormat="1" hidden="1" x14ac:dyDescent="0.2">
      <c r="A464" s="258"/>
      <c r="B464" s="255"/>
      <c r="C464" s="115"/>
      <c r="D464" s="116"/>
      <c r="E464" s="117"/>
      <c r="F464" s="118"/>
      <c r="G464" s="112"/>
      <c r="H464" s="112"/>
      <c r="I464" s="111"/>
      <c r="J464" s="111"/>
      <c r="K464" s="86"/>
      <c r="L464" s="119"/>
      <c r="M464" s="114" t="str">
        <f t="shared" si="7"/>
        <v xml:space="preserve">   </v>
      </c>
    </row>
    <row r="465" spans="1:13" s="55" customFormat="1" hidden="1" x14ac:dyDescent="0.2">
      <c r="A465" s="258"/>
      <c r="B465" s="255"/>
      <c r="C465" s="115"/>
      <c r="D465" s="116"/>
      <c r="E465" s="117"/>
      <c r="F465" s="118"/>
      <c r="G465" s="112"/>
      <c r="H465" s="112"/>
      <c r="I465" s="111"/>
      <c r="J465" s="111"/>
      <c r="K465" s="86"/>
      <c r="L465" s="119"/>
      <c r="M465" s="114" t="str">
        <f t="shared" si="7"/>
        <v xml:space="preserve">   </v>
      </c>
    </row>
    <row r="466" spans="1:13" s="55" customFormat="1" hidden="1" x14ac:dyDescent="0.2">
      <c r="A466" s="258"/>
      <c r="B466" s="255"/>
      <c r="C466" s="115"/>
      <c r="D466" s="116"/>
      <c r="E466" s="117"/>
      <c r="F466" s="118"/>
      <c r="G466" s="112"/>
      <c r="H466" s="112"/>
      <c r="I466" s="111"/>
      <c r="J466" s="111"/>
      <c r="K466" s="86"/>
      <c r="L466" s="119"/>
      <c r="M466" s="114" t="str">
        <f t="shared" si="7"/>
        <v xml:space="preserve">   </v>
      </c>
    </row>
    <row r="467" spans="1:13" s="55" customFormat="1" hidden="1" x14ac:dyDescent="0.2">
      <c r="A467" s="258"/>
      <c r="B467" s="255"/>
      <c r="C467" s="115"/>
      <c r="D467" s="116"/>
      <c r="E467" s="117"/>
      <c r="F467" s="118"/>
      <c r="G467" s="112"/>
      <c r="H467" s="112"/>
      <c r="I467" s="111"/>
      <c r="J467" s="111"/>
      <c r="K467" s="86"/>
      <c r="L467" s="119"/>
      <c r="M467" s="114" t="str">
        <f t="shared" si="7"/>
        <v xml:space="preserve">   </v>
      </c>
    </row>
    <row r="468" spans="1:13" s="55" customFormat="1" hidden="1" x14ac:dyDescent="0.2">
      <c r="A468" s="258"/>
      <c r="B468" s="255"/>
      <c r="C468" s="115"/>
      <c r="D468" s="116"/>
      <c r="E468" s="117"/>
      <c r="F468" s="118"/>
      <c r="G468" s="112"/>
      <c r="H468" s="112"/>
      <c r="I468" s="111"/>
      <c r="J468" s="111"/>
      <c r="K468" s="86"/>
      <c r="L468" s="119"/>
      <c r="M468" s="114" t="str">
        <f t="shared" si="7"/>
        <v xml:space="preserve">   </v>
      </c>
    </row>
    <row r="469" spans="1:13" s="55" customFormat="1" hidden="1" x14ac:dyDescent="0.2">
      <c r="A469" s="258"/>
      <c r="B469" s="255"/>
      <c r="C469" s="115"/>
      <c r="D469" s="116"/>
      <c r="E469" s="117"/>
      <c r="F469" s="118"/>
      <c r="G469" s="112"/>
      <c r="H469" s="112"/>
      <c r="I469" s="111"/>
      <c r="J469" s="111"/>
      <c r="K469" s="86"/>
      <c r="L469" s="119"/>
      <c r="M469" s="114" t="str">
        <f t="shared" si="7"/>
        <v xml:space="preserve">   </v>
      </c>
    </row>
    <row r="470" spans="1:13" s="55" customFormat="1" hidden="1" x14ac:dyDescent="0.2">
      <c r="A470" s="258"/>
      <c r="B470" s="255"/>
      <c r="C470" s="115"/>
      <c r="D470" s="116"/>
      <c r="E470" s="117"/>
      <c r="F470" s="118"/>
      <c r="G470" s="112"/>
      <c r="H470" s="112"/>
      <c r="I470" s="111"/>
      <c r="J470" s="111"/>
      <c r="K470" s="86"/>
      <c r="L470" s="119"/>
      <c r="M470" s="114" t="str">
        <f t="shared" si="7"/>
        <v xml:space="preserve">   </v>
      </c>
    </row>
    <row r="471" spans="1:13" s="55" customFormat="1" ht="12.75" hidden="1" customHeight="1" x14ac:dyDescent="0.2">
      <c r="A471" s="258" t="s">
        <v>81</v>
      </c>
      <c r="B471" s="255" t="s">
        <v>104</v>
      </c>
      <c r="C471" s="111"/>
      <c r="D471" s="111"/>
      <c r="E471" s="111"/>
      <c r="F471" s="111"/>
      <c r="G471" s="112"/>
      <c r="H471" s="112"/>
      <c r="I471" s="111"/>
      <c r="J471" s="111"/>
      <c r="K471" s="86"/>
      <c r="L471" s="113" t="str">
        <f>CONCATENATE(C471," ",D471," ",E471," ",F471," ",C472," ",D472," ",E472," ",F472)</f>
        <v xml:space="preserve">       </v>
      </c>
      <c r="M471" s="114" t="str">
        <f t="shared" si="7"/>
        <v xml:space="preserve">   </v>
      </c>
    </row>
    <row r="472" spans="1:13" s="55" customFormat="1" hidden="1" x14ac:dyDescent="0.2">
      <c r="A472" s="258"/>
      <c r="B472" s="255"/>
      <c r="C472" s="115"/>
      <c r="D472" s="116"/>
      <c r="E472" s="117"/>
      <c r="F472" s="118"/>
      <c r="G472" s="112"/>
      <c r="H472" s="112"/>
      <c r="I472" s="111"/>
      <c r="J472" s="111"/>
      <c r="K472" s="86"/>
      <c r="L472" s="119"/>
      <c r="M472" s="114" t="str">
        <f t="shared" si="7"/>
        <v xml:space="preserve">   </v>
      </c>
    </row>
    <row r="473" spans="1:13" s="55" customFormat="1" hidden="1" x14ac:dyDescent="0.2">
      <c r="A473" s="258"/>
      <c r="B473" s="255"/>
      <c r="C473" s="115"/>
      <c r="D473" s="116"/>
      <c r="E473" s="117"/>
      <c r="F473" s="118"/>
      <c r="G473" s="112"/>
      <c r="H473" s="112"/>
      <c r="I473" s="111"/>
      <c r="J473" s="111"/>
      <c r="K473" s="86"/>
      <c r="L473" s="119"/>
      <c r="M473" s="114" t="str">
        <f t="shared" si="7"/>
        <v xml:space="preserve">   </v>
      </c>
    </row>
    <row r="474" spans="1:13" s="55" customFormat="1" hidden="1" x14ac:dyDescent="0.2">
      <c r="A474" s="258"/>
      <c r="B474" s="255"/>
      <c r="C474" s="115"/>
      <c r="D474" s="116"/>
      <c r="E474" s="117"/>
      <c r="F474" s="118"/>
      <c r="G474" s="112"/>
      <c r="H474" s="112"/>
      <c r="I474" s="111"/>
      <c r="J474" s="111"/>
      <c r="K474" s="86"/>
      <c r="L474" s="119"/>
      <c r="M474" s="114" t="str">
        <f t="shared" si="7"/>
        <v xml:space="preserve">   </v>
      </c>
    </row>
    <row r="475" spans="1:13" s="55" customFormat="1" hidden="1" x14ac:dyDescent="0.2">
      <c r="A475" s="258"/>
      <c r="B475" s="255"/>
      <c r="C475" s="115"/>
      <c r="D475" s="116"/>
      <c r="E475" s="117"/>
      <c r="F475" s="118"/>
      <c r="G475" s="112"/>
      <c r="H475" s="112"/>
      <c r="I475" s="111"/>
      <c r="J475" s="111"/>
      <c r="K475" s="86"/>
      <c r="L475" s="119"/>
      <c r="M475" s="114" t="str">
        <f t="shared" si="7"/>
        <v xml:space="preserve">   </v>
      </c>
    </row>
    <row r="476" spans="1:13" s="55" customFormat="1" hidden="1" x14ac:dyDescent="0.2">
      <c r="A476" s="258"/>
      <c r="B476" s="255"/>
      <c r="C476" s="115"/>
      <c r="D476" s="116"/>
      <c r="E476" s="117"/>
      <c r="F476" s="118"/>
      <c r="G476" s="112"/>
      <c r="H476" s="112"/>
      <c r="I476" s="111"/>
      <c r="J476" s="111"/>
      <c r="K476" s="86"/>
      <c r="L476" s="119"/>
      <c r="M476" s="114" t="str">
        <f t="shared" si="7"/>
        <v xml:space="preserve">   </v>
      </c>
    </row>
    <row r="477" spans="1:13" s="55" customFormat="1" hidden="1" x14ac:dyDescent="0.2">
      <c r="A477" s="258"/>
      <c r="B477" s="255"/>
      <c r="C477" s="115"/>
      <c r="D477" s="116"/>
      <c r="E477" s="117"/>
      <c r="F477" s="118"/>
      <c r="G477" s="112"/>
      <c r="H477" s="112"/>
      <c r="I477" s="111"/>
      <c r="J477" s="111"/>
      <c r="K477" s="86"/>
      <c r="L477" s="119"/>
      <c r="M477" s="114" t="str">
        <f t="shared" si="7"/>
        <v xml:space="preserve">   </v>
      </c>
    </row>
    <row r="478" spans="1:13" s="55" customFormat="1" hidden="1" x14ac:dyDescent="0.2">
      <c r="A478" s="258"/>
      <c r="B478" s="255"/>
      <c r="C478" s="115"/>
      <c r="D478" s="116"/>
      <c r="E478" s="117"/>
      <c r="F478" s="118"/>
      <c r="G478" s="112"/>
      <c r="H478" s="112"/>
      <c r="I478" s="111"/>
      <c r="J478" s="111"/>
      <c r="K478" s="86"/>
      <c r="L478" s="119"/>
      <c r="M478" s="114" t="str">
        <f t="shared" si="7"/>
        <v xml:space="preserve">   </v>
      </c>
    </row>
    <row r="479" spans="1:13" s="55" customFormat="1" hidden="1" x14ac:dyDescent="0.2">
      <c r="A479" s="258"/>
      <c r="B479" s="255"/>
      <c r="C479" s="115"/>
      <c r="D479" s="116"/>
      <c r="E479" s="117"/>
      <c r="F479" s="118"/>
      <c r="G479" s="112"/>
      <c r="H479" s="112"/>
      <c r="I479" s="111"/>
      <c r="J479" s="111"/>
      <c r="K479" s="86"/>
      <c r="L479" s="119"/>
      <c r="M479" s="114" t="str">
        <f t="shared" si="7"/>
        <v xml:space="preserve">   </v>
      </c>
    </row>
    <row r="480" spans="1:13" s="55" customFormat="1" hidden="1" x14ac:dyDescent="0.2">
      <c r="A480" s="258"/>
      <c r="B480" s="255"/>
      <c r="C480" s="115"/>
      <c r="D480" s="116"/>
      <c r="E480" s="117"/>
      <c r="F480" s="118"/>
      <c r="G480" s="112"/>
      <c r="H480" s="112"/>
      <c r="I480" s="111"/>
      <c r="J480" s="111"/>
      <c r="K480" s="86"/>
      <c r="L480" s="119"/>
      <c r="M480" s="114" t="str">
        <f t="shared" si="7"/>
        <v xml:space="preserve">   </v>
      </c>
    </row>
    <row r="481" spans="1:13" s="55" customFormat="1" ht="11.25" hidden="1" customHeight="1" x14ac:dyDescent="0.2">
      <c r="A481" s="258" t="s">
        <v>81</v>
      </c>
      <c r="B481" s="255" t="s">
        <v>104</v>
      </c>
      <c r="C481" s="111"/>
      <c r="D481" s="111"/>
      <c r="E481" s="111"/>
      <c r="F481" s="111"/>
      <c r="G481" s="112"/>
      <c r="H481" s="112"/>
      <c r="I481" s="111"/>
      <c r="J481" s="111"/>
      <c r="K481" s="86"/>
      <c r="L481" s="113" t="str">
        <f>CONCATENATE(C481," ",D481," ",E481," ",F481," ",C482," ",D482," ",E482," ",F482)</f>
        <v xml:space="preserve">       </v>
      </c>
      <c r="M481" s="114" t="str">
        <f t="shared" si="7"/>
        <v xml:space="preserve">   </v>
      </c>
    </row>
    <row r="482" spans="1:13" s="55" customFormat="1" hidden="1" x14ac:dyDescent="0.2">
      <c r="A482" s="258"/>
      <c r="B482" s="255"/>
      <c r="C482" s="115"/>
      <c r="D482" s="116"/>
      <c r="E482" s="117"/>
      <c r="F482" s="118"/>
      <c r="G482" s="112"/>
      <c r="H482" s="112"/>
      <c r="I482" s="111"/>
      <c r="J482" s="111"/>
      <c r="K482" s="86"/>
      <c r="L482" s="119"/>
      <c r="M482" s="114" t="str">
        <f t="shared" si="7"/>
        <v xml:space="preserve">   </v>
      </c>
    </row>
    <row r="483" spans="1:13" s="55" customFormat="1" hidden="1" x14ac:dyDescent="0.2">
      <c r="A483" s="258"/>
      <c r="B483" s="255"/>
      <c r="C483" s="115"/>
      <c r="D483" s="116"/>
      <c r="E483" s="117"/>
      <c r="F483" s="118"/>
      <c r="G483" s="112"/>
      <c r="H483" s="112"/>
      <c r="I483" s="111"/>
      <c r="J483" s="111"/>
      <c r="K483" s="86"/>
      <c r="L483" s="119"/>
      <c r="M483" s="114" t="str">
        <f t="shared" si="7"/>
        <v xml:space="preserve">   </v>
      </c>
    </row>
    <row r="484" spans="1:13" s="55" customFormat="1" hidden="1" x14ac:dyDescent="0.2">
      <c r="A484" s="258"/>
      <c r="B484" s="255"/>
      <c r="C484" s="115"/>
      <c r="D484" s="116"/>
      <c r="E484" s="117"/>
      <c r="F484" s="118"/>
      <c r="G484" s="112"/>
      <c r="H484" s="112"/>
      <c r="I484" s="111"/>
      <c r="J484" s="111"/>
      <c r="K484" s="86"/>
      <c r="L484" s="119"/>
      <c r="M484" s="114" t="str">
        <f t="shared" si="7"/>
        <v xml:space="preserve">   </v>
      </c>
    </row>
    <row r="485" spans="1:13" s="55" customFormat="1" hidden="1" x14ac:dyDescent="0.2">
      <c r="A485" s="258"/>
      <c r="B485" s="255"/>
      <c r="C485" s="115"/>
      <c r="D485" s="116"/>
      <c r="E485" s="117"/>
      <c r="F485" s="118"/>
      <c r="G485" s="112"/>
      <c r="H485" s="112"/>
      <c r="I485" s="111"/>
      <c r="J485" s="111"/>
      <c r="K485" s="86"/>
      <c r="L485" s="119"/>
      <c r="M485" s="114" t="str">
        <f t="shared" si="7"/>
        <v xml:space="preserve">   </v>
      </c>
    </row>
    <row r="486" spans="1:13" s="55" customFormat="1" hidden="1" x14ac:dyDescent="0.2">
      <c r="A486" s="258"/>
      <c r="B486" s="255"/>
      <c r="C486" s="115"/>
      <c r="D486" s="116"/>
      <c r="E486" s="117"/>
      <c r="F486" s="118"/>
      <c r="G486" s="112"/>
      <c r="H486" s="112"/>
      <c r="I486" s="111"/>
      <c r="J486" s="111"/>
      <c r="K486" s="86"/>
      <c r="L486" s="119"/>
      <c r="M486" s="114" t="str">
        <f t="shared" si="7"/>
        <v xml:space="preserve">   </v>
      </c>
    </row>
    <row r="487" spans="1:13" s="55" customFormat="1" hidden="1" x14ac:dyDescent="0.2">
      <c r="A487" s="258"/>
      <c r="B487" s="255"/>
      <c r="C487" s="115"/>
      <c r="D487" s="116"/>
      <c r="E487" s="117"/>
      <c r="F487" s="118"/>
      <c r="G487" s="112"/>
      <c r="H487" s="112"/>
      <c r="I487" s="111"/>
      <c r="J487" s="111"/>
      <c r="K487" s="86"/>
      <c r="L487" s="119"/>
      <c r="M487" s="114" t="str">
        <f t="shared" si="7"/>
        <v xml:space="preserve">   </v>
      </c>
    </row>
    <row r="488" spans="1:13" s="55" customFormat="1" hidden="1" x14ac:dyDescent="0.2">
      <c r="A488" s="258"/>
      <c r="B488" s="255"/>
      <c r="C488" s="115"/>
      <c r="D488" s="116"/>
      <c r="E488" s="117"/>
      <c r="F488" s="118"/>
      <c r="G488" s="112"/>
      <c r="H488" s="112"/>
      <c r="I488" s="111"/>
      <c r="J488" s="111"/>
      <c r="K488" s="86"/>
      <c r="L488" s="119"/>
      <c r="M488" s="114" t="str">
        <f t="shared" si="7"/>
        <v xml:space="preserve">   </v>
      </c>
    </row>
    <row r="489" spans="1:13" s="55" customFormat="1" hidden="1" x14ac:dyDescent="0.2">
      <c r="A489" s="258"/>
      <c r="B489" s="255"/>
      <c r="C489" s="115"/>
      <c r="D489" s="116"/>
      <c r="E489" s="117"/>
      <c r="F489" s="118"/>
      <c r="G489" s="112"/>
      <c r="H489" s="112"/>
      <c r="I489" s="111"/>
      <c r="J489" s="111"/>
      <c r="K489" s="86"/>
      <c r="L489" s="119"/>
      <c r="M489" s="114" t="str">
        <f t="shared" si="7"/>
        <v xml:space="preserve">   </v>
      </c>
    </row>
    <row r="490" spans="1:13" s="55" customFormat="1" hidden="1" x14ac:dyDescent="0.2">
      <c r="A490" s="258"/>
      <c r="B490" s="255"/>
      <c r="C490" s="115"/>
      <c r="D490" s="116"/>
      <c r="E490" s="117"/>
      <c r="F490" s="118"/>
      <c r="G490" s="112"/>
      <c r="H490" s="112"/>
      <c r="I490" s="111"/>
      <c r="J490" s="111"/>
      <c r="K490" s="86"/>
      <c r="L490" s="119"/>
      <c r="M490" s="114" t="str">
        <f t="shared" si="7"/>
        <v xml:space="preserve">   </v>
      </c>
    </row>
    <row r="491" spans="1:13" s="55" customFormat="1" ht="12.75" hidden="1" customHeight="1" x14ac:dyDescent="0.2">
      <c r="A491" s="258" t="s">
        <v>81</v>
      </c>
      <c r="B491" s="255" t="s">
        <v>104</v>
      </c>
      <c r="C491" s="111"/>
      <c r="D491" s="111"/>
      <c r="E491" s="111"/>
      <c r="F491" s="111"/>
      <c r="G491" s="112"/>
      <c r="H491" s="112"/>
      <c r="I491" s="111"/>
      <c r="J491" s="111"/>
      <c r="K491" s="86"/>
      <c r="L491" s="113" t="str">
        <f>CONCATENATE(C491," ",D491," ",E491," ",F491," ",C492," ",D492," ",E492," ",F492)</f>
        <v xml:space="preserve">       </v>
      </c>
      <c r="M491" s="114" t="str">
        <f t="shared" si="7"/>
        <v xml:space="preserve">   </v>
      </c>
    </row>
    <row r="492" spans="1:13" s="55" customFormat="1" hidden="1" x14ac:dyDescent="0.2">
      <c r="A492" s="258"/>
      <c r="B492" s="255"/>
      <c r="C492" s="115"/>
      <c r="D492" s="116"/>
      <c r="E492" s="117"/>
      <c r="F492" s="118"/>
      <c r="G492" s="112"/>
      <c r="H492" s="112"/>
      <c r="I492" s="111"/>
      <c r="J492" s="111"/>
      <c r="K492" s="86"/>
      <c r="L492" s="119"/>
      <c r="M492" s="114" t="str">
        <f t="shared" si="7"/>
        <v xml:space="preserve">   </v>
      </c>
    </row>
    <row r="493" spans="1:13" s="55" customFormat="1" hidden="1" x14ac:dyDescent="0.2">
      <c r="A493" s="258"/>
      <c r="B493" s="255"/>
      <c r="C493" s="115"/>
      <c r="D493" s="116"/>
      <c r="E493" s="117"/>
      <c r="F493" s="118"/>
      <c r="G493" s="112"/>
      <c r="H493" s="112"/>
      <c r="I493" s="111"/>
      <c r="J493" s="111"/>
      <c r="K493" s="86"/>
      <c r="L493" s="119"/>
      <c r="M493" s="114" t="str">
        <f t="shared" si="7"/>
        <v xml:space="preserve">   </v>
      </c>
    </row>
    <row r="494" spans="1:13" s="55" customFormat="1" hidden="1" x14ac:dyDescent="0.2">
      <c r="A494" s="258"/>
      <c r="B494" s="255"/>
      <c r="C494" s="115"/>
      <c r="D494" s="116"/>
      <c r="E494" s="117"/>
      <c r="F494" s="118"/>
      <c r="G494" s="112"/>
      <c r="H494" s="112"/>
      <c r="I494" s="111"/>
      <c r="J494" s="111"/>
      <c r="K494" s="86"/>
      <c r="L494" s="119"/>
      <c r="M494" s="114" t="str">
        <f t="shared" si="7"/>
        <v xml:space="preserve">   </v>
      </c>
    </row>
    <row r="495" spans="1:13" s="55" customFormat="1" hidden="1" x14ac:dyDescent="0.2">
      <c r="A495" s="258"/>
      <c r="B495" s="255"/>
      <c r="C495" s="115"/>
      <c r="D495" s="116"/>
      <c r="E495" s="117"/>
      <c r="F495" s="118"/>
      <c r="G495" s="112"/>
      <c r="H495" s="112"/>
      <c r="I495" s="111"/>
      <c r="J495" s="111"/>
      <c r="K495" s="86"/>
      <c r="L495" s="119"/>
      <c r="M495" s="114" t="str">
        <f t="shared" si="7"/>
        <v xml:space="preserve">   </v>
      </c>
    </row>
    <row r="496" spans="1:13" s="55" customFormat="1" hidden="1" x14ac:dyDescent="0.2">
      <c r="A496" s="258"/>
      <c r="B496" s="255"/>
      <c r="C496" s="115"/>
      <c r="D496" s="116"/>
      <c r="E496" s="117"/>
      <c r="F496" s="118"/>
      <c r="G496" s="112"/>
      <c r="H496" s="112"/>
      <c r="I496" s="111"/>
      <c r="J496" s="111"/>
      <c r="K496" s="86"/>
      <c r="L496" s="119"/>
      <c r="M496" s="114" t="str">
        <f t="shared" si="7"/>
        <v xml:space="preserve">   </v>
      </c>
    </row>
    <row r="497" spans="1:13" s="55" customFormat="1" hidden="1" x14ac:dyDescent="0.2">
      <c r="A497" s="258"/>
      <c r="B497" s="255"/>
      <c r="C497" s="115"/>
      <c r="D497" s="116"/>
      <c r="E497" s="117"/>
      <c r="F497" s="118"/>
      <c r="G497" s="112"/>
      <c r="H497" s="112"/>
      <c r="I497" s="111"/>
      <c r="J497" s="111"/>
      <c r="K497" s="86"/>
      <c r="L497" s="119"/>
      <c r="M497" s="114" t="str">
        <f t="shared" si="7"/>
        <v xml:space="preserve">   </v>
      </c>
    </row>
    <row r="498" spans="1:13" s="55" customFormat="1" hidden="1" x14ac:dyDescent="0.2">
      <c r="A498" s="258"/>
      <c r="B498" s="255"/>
      <c r="C498" s="115"/>
      <c r="D498" s="116"/>
      <c r="E498" s="117"/>
      <c r="F498" s="118"/>
      <c r="G498" s="112"/>
      <c r="H498" s="112"/>
      <c r="I498" s="111"/>
      <c r="J498" s="111"/>
      <c r="K498" s="86"/>
      <c r="L498" s="119"/>
      <c r="M498" s="114" t="str">
        <f t="shared" si="7"/>
        <v xml:space="preserve">   </v>
      </c>
    </row>
    <row r="499" spans="1:13" s="55" customFormat="1" ht="0.75" hidden="1" customHeight="1" x14ac:dyDescent="0.2">
      <c r="A499" s="258"/>
      <c r="B499" s="255"/>
      <c r="C499" s="115"/>
      <c r="D499" s="116"/>
      <c r="E499" s="117"/>
      <c r="F499" s="118"/>
      <c r="G499" s="112"/>
      <c r="H499" s="112"/>
      <c r="I499" s="111"/>
      <c r="J499" s="111"/>
      <c r="K499" s="86"/>
      <c r="L499" s="119"/>
      <c r="M499" s="114" t="str">
        <f t="shared" si="7"/>
        <v xml:space="preserve">   </v>
      </c>
    </row>
    <row r="500" spans="1:13" s="55" customFormat="1" hidden="1" x14ac:dyDescent="0.2">
      <c r="A500" s="258"/>
      <c r="B500" s="255"/>
      <c r="C500" s="115"/>
      <c r="D500" s="116"/>
      <c r="E500" s="117"/>
      <c r="F500" s="118"/>
      <c r="G500" s="112"/>
      <c r="H500" s="112"/>
      <c r="I500" s="111"/>
      <c r="J500" s="111"/>
      <c r="K500" s="86"/>
      <c r="L500" s="119"/>
      <c r="M500" s="114" t="str">
        <f t="shared" si="7"/>
        <v xml:space="preserve">   </v>
      </c>
    </row>
    <row r="501" spans="1:13" s="55" customFormat="1" ht="12.75" hidden="1" customHeight="1" x14ac:dyDescent="0.2">
      <c r="A501" s="258" t="s">
        <v>81</v>
      </c>
      <c r="B501" s="255" t="s">
        <v>104</v>
      </c>
      <c r="C501" s="111"/>
      <c r="D501" s="111"/>
      <c r="E501" s="111"/>
      <c r="F501" s="111"/>
      <c r="G501" s="112"/>
      <c r="H501" s="112"/>
      <c r="I501" s="111"/>
      <c r="J501" s="111"/>
      <c r="K501" s="86"/>
      <c r="L501" s="113" t="str">
        <f>CONCATENATE(C501," ",D501," ",E501," ",F501," ",C502," ",D502," ",E502," ",F502)</f>
        <v xml:space="preserve">       </v>
      </c>
      <c r="M501" s="114" t="str">
        <f t="shared" si="7"/>
        <v xml:space="preserve">   </v>
      </c>
    </row>
    <row r="502" spans="1:13" s="55" customFormat="1" hidden="1" x14ac:dyDescent="0.2">
      <c r="A502" s="258"/>
      <c r="B502" s="255"/>
      <c r="C502" s="115"/>
      <c r="D502" s="116"/>
      <c r="E502" s="117"/>
      <c r="F502" s="118"/>
      <c r="G502" s="112"/>
      <c r="H502" s="112"/>
      <c r="I502" s="111"/>
      <c r="J502" s="111"/>
      <c r="K502" s="86"/>
      <c r="L502" s="119"/>
      <c r="M502" s="114" t="str">
        <f t="shared" si="7"/>
        <v xml:space="preserve">   </v>
      </c>
    </row>
    <row r="503" spans="1:13" s="55" customFormat="1" hidden="1" x14ac:dyDescent="0.2">
      <c r="A503" s="258"/>
      <c r="B503" s="255"/>
      <c r="C503" s="115"/>
      <c r="D503" s="116"/>
      <c r="E503" s="117"/>
      <c r="F503" s="118"/>
      <c r="G503" s="112"/>
      <c r="H503" s="112"/>
      <c r="I503" s="111"/>
      <c r="J503" s="111"/>
      <c r="K503" s="86"/>
      <c r="L503" s="119"/>
      <c r="M503" s="114" t="str">
        <f t="shared" si="7"/>
        <v xml:space="preserve">   </v>
      </c>
    </row>
    <row r="504" spans="1:13" s="55" customFormat="1" hidden="1" x14ac:dyDescent="0.2">
      <c r="A504" s="258"/>
      <c r="B504" s="255"/>
      <c r="C504" s="115"/>
      <c r="D504" s="116"/>
      <c r="E504" s="117"/>
      <c r="F504" s="118"/>
      <c r="G504" s="112"/>
      <c r="H504" s="112"/>
      <c r="I504" s="111"/>
      <c r="J504" s="111"/>
      <c r="K504" s="86"/>
      <c r="L504" s="119"/>
      <c r="M504" s="114" t="str">
        <f t="shared" si="7"/>
        <v xml:space="preserve">   </v>
      </c>
    </row>
    <row r="505" spans="1:13" s="55" customFormat="1" hidden="1" x14ac:dyDescent="0.2">
      <c r="A505" s="258"/>
      <c r="B505" s="255"/>
      <c r="C505" s="115"/>
      <c r="D505" s="116"/>
      <c r="E505" s="117"/>
      <c r="F505" s="118"/>
      <c r="G505" s="112"/>
      <c r="H505" s="112"/>
      <c r="I505" s="111"/>
      <c r="J505" s="111"/>
      <c r="K505" s="86"/>
      <c r="L505" s="119"/>
      <c r="M505" s="114" t="str">
        <f t="shared" si="7"/>
        <v xml:space="preserve">   </v>
      </c>
    </row>
    <row r="506" spans="1:13" s="55" customFormat="1" hidden="1" x14ac:dyDescent="0.2">
      <c r="A506" s="258"/>
      <c r="B506" s="255"/>
      <c r="C506" s="115"/>
      <c r="D506" s="116"/>
      <c r="E506" s="117"/>
      <c r="F506" s="118"/>
      <c r="G506" s="112"/>
      <c r="H506" s="112"/>
      <c r="I506" s="111"/>
      <c r="J506" s="111"/>
      <c r="K506" s="86"/>
      <c r="L506" s="119"/>
      <c r="M506" s="114" t="str">
        <f t="shared" si="7"/>
        <v xml:space="preserve">   </v>
      </c>
    </row>
    <row r="507" spans="1:13" s="55" customFormat="1" hidden="1" x14ac:dyDescent="0.2">
      <c r="A507" s="258"/>
      <c r="B507" s="255"/>
      <c r="C507" s="115"/>
      <c r="D507" s="116"/>
      <c r="E507" s="117"/>
      <c r="F507" s="118"/>
      <c r="G507" s="112"/>
      <c r="H507" s="112"/>
      <c r="I507" s="111"/>
      <c r="J507" s="111"/>
      <c r="K507" s="86"/>
      <c r="L507" s="119"/>
      <c r="M507" s="114" t="str">
        <f t="shared" si="7"/>
        <v xml:space="preserve">   </v>
      </c>
    </row>
    <row r="508" spans="1:13" s="55" customFormat="1" hidden="1" x14ac:dyDescent="0.2">
      <c r="A508" s="258"/>
      <c r="B508" s="255"/>
      <c r="C508" s="115"/>
      <c r="D508" s="116"/>
      <c r="E508" s="117"/>
      <c r="F508" s="118"/>
      <c r="G508" s="112"/>
      <c r="H508" s="112"/>
      <c r="I508" s="111"/>
      <c r="J508" s="111"/>
      <c r="K508" s="86"/>
      <c r="L508" s="119"/>
      <c r="M508" s="114" t="str">
        <f t="shared" si="7"/>
        <v xml:space="preserve">   </v>
      </c>
    </row>
    <row r="509" spans="1:13" s="55" customFormat="1" hidden="1" x14ac:dyDescent="0.2">
      <c r="A509" s="258"/>
      <c r="B509" s="255"/>
      <c r="C509" s="115"/>
      <c r="D509" s="116"/>
      <c r="E509" s="117"/>
      <c r="F509" s="118"/>
      <c r="G509" s="112"/>
      <c r="H509" s="112"/>
      <c r="I509" s="111"/>
      <c r="J509" s="111"/>
      <c r="K509" s="86"/>
      <c r="L509" s="119"/>
      <c r="M509" s="114" t="str">
        <f t="shared" si="7"/>
        <v xml:space="preserve">   </v>
      </c>
    </row>
    <row r="510" spans="1:13" s="55" customFormat="1" hidden="1" x14ac:dyDescent="0.2">
      <c r="A510" s="258"/>
      <c r="B510" s="255"/>
      <c r="C510" s="115"/>
      <c r="D510" s="116"/>
      <c r="E510" s="117"/>
      <c r="F510" s="118"/>
      <c r="G510" s="112"/>
      <c r="H510" s="112"/>
      <c r="I510" s="111"/>
      <c r="J510" s="111"/>
      <c r="K510" s="86"/>
      <c r="L510" s="119"/>
      <c r="M510" s="114" t="str">
        <f t="shared" si="7"/>
        <v xml:space="preserve">   </v>
      </c>
    </row>
    <row r="511" spans="1:13" s="48" customFormat="1" ht="54" customHeight="1" x14ac:dyDescent="0.2">
      <c r="A511" s="258" t="s">
        <v>81</v>
      </c>
      <c r="B511" s="256" t="s">
        <v>105</v>
      </c>
      <c r="C511" s="111" t="s">
        <v>467</v>
      </c>
      <c r="D511" s="111" t="s">
        <v>450</v>
      </c>
      <c r="E511" s="189" t="s">
        <v>652</v>
      </c>
      <c r="F511" s="189" t="s">
        <v>653</v>
      </c>
      <c r="G511" s="112" t="s">
        <v>262</v>
      </c>
      <c r="H511" s="112" t="s">
        <v>654</v>
      </c>
      <c r="I511" s="189" t="s">
        <v>655</v>
      </c>
      <c r="J511" s="189" t="s">
        <v>656</v>
      </c>
      <c r="K511" s="86"/>
      <c r="L511" s="120" t="str">
        <f>CONCATENATE(C511," ",D511," ",E511," ",F511," ",C512," ",D512," ",E512," ",F512)</f>
        <v xml:space="preserve">CE2.C1 Comunicar  información personal, conceptos, ideas, sentimientos y hechos, en el idioma inglés, de manera presencial y virtual, aplicando gramática y vocabulario técnico sin estereotipo de género.     </v>
      </c>
      <c r="M511" s="114" t="str">
        <f t="shared" si="7"/>
        <v>C1.I1 Transmite información personal y grupal, en forma oral y escrita de manera presencial y virtual,  aplicando vocabulario y gramática del idioma inglés, en contextos sociales y laborales vinculados al programa de estudios y haciendo uso de las tecnologías.</v>
      </c>
    </row>
    <row r="512" spans="1:13" s="48" customFormat="1" ht="63.75" x14ac:dyDescent="0.2">
      <c r="A512" s="258"/>
      <c r="B512" s="256"/>
      <c r="C512" s="121"/>
      <c r="D512" s="116"/>
      <c r="E512" s="117"/>
      <c r="F512" s="118"/>
      <c r="G512" s="112" t="s">
        <v>266</v>
      </c>
      <c r="H512" s="112" t="s">
        <v>657</v>
      </c>
      <c r="I512" s="189" t="s">
        <v>658</v>
      </c>
      <c r="J512" s="189" t="s">
        <v>659</v>
      </c>
      <c r="K512" s="86"/>
      <c r="L512" s="119"/>
      <c r="M512" s="114" t="str">
        <f t="shared" si="7"/>
        <v>C1.I2 Expresa conceptos, ideas, sentimientos y hechos de situaciones sociales y laborales en diversos audios en forma clara en idioma ingles,  en contextos sociales y laborales vinculados al programa de estudios</v>
      </c>
    </row>
    <row r="513" spans="1:13" s="48" customFormat="1" ht="51" x14ac:dyDescent="0.2">
      <c r="A513" s="258"/>
      <c r="B513" s="256"/>
      <c r="C513" s="115"/>
      <c r="D513" s="116"/>
      <c r="E513" s="117"/>
      <c r="F513" s="118"/>
      <c r="G513" s="112" t="s">
        <v>270</v>
      </c>
      <c r="H513" s="112" t="s">
        <v>660</v>
      </c>
      <c r="I513" s="189" t="s">
        <v>661</v>
      </c>
      <c r="J513" s="189" t="s">
        <v>662</v>
      </c>
      <c r="K513" s="86"/>
      <c r="L513" s="119"/>
      <c r="M513" s="114" t="str">
        <f t="shared" si="7"/>
        <v>C1.I3 Dialoga con diversos interlocutores en medios presenciales y virtuales,  en el idioma inglés, con asertividad,  sin estereotipos de género u otros, en contextos sociales y laborales al programa de estudios.</v>
      </c>
    </row>
    <row r="514" spans="1:13" s="48" customFormat="1" x14ac:dyDescent="0.2">
      <c r="A514" s="258"/>
      <c r="B514" s="256"/>
      <c r="C514" s="115"/>
      <c r="D514" s="116"/>
      <c r="E514" s="117"/>
      <c r="F514" s="118"/>
      <c r="G514" s="112"/>
      <c r="H514" s="112"/>
      <c r="I514" s="111"/>
      <c r="J514" s="111"/>
      <c r="K514" s="86"/>
      <c r="L514" s="119"/>
      <c r="M514" s="114" t="str">
        <f t="shared" si="7"/>
        <v xml:space="preserve">   </v>
      </c>
    </row>
    <row r="515" spans="1:13" s="55" customFormat="1" x14ac:dyDescent="0.2">
      <c r="A515" s="258"/>
      <c r="B515" s="256"/>
      <c r="C515" s="115"/>
      <c r="D515" s="116"/>
      <c r="E515" s="117"/>
      <c r="F515" s="118"/>
      <c r="G515" s="112"/>
      <c r="H515" s="112"/>
      <c r="I515" s="111"/>
      <c r="J515" s="111"/>
      <c r="K515" s="86"/>
      <c r="L515" s="119"/>
      <c r="M515" s="114" t="str">
        <f t="shared" si="7"/>
        <v xml:space="preserve">   </v>
      </c>
    </row>
    <row r="516" spans="1:13" s="55" customFormat="1" x14ac:dyDescent="0.2">
      <c r="A516" s="258"/>
      <c r="B516" s="256"/>
      <c r="C516" s="115"/>
      <c r="D516" s="116"/>
      <c r="E516" s="117"/>
      <c r="F516" s="118"/>
      <c r="G516" s="112"/>
      <c r="H516" s="112"/>
      <c r="I516" s="111"/>
      <c r="J516" s="111"/>
      <c r="K516" s="86"/>
      <c r="L516" s="119"/>
      <c r="M516" s="114" t="str">
        <f t="shared" si="7"/>
        <v xml:space="preserve">   </v>
      </c>
    </row>
    <row r="517" spans="1:13" s="55" customFormat="1" x14ac:dyDescent="0.2">
      <c r="A517" s="258"/>
      <c r="B517" s="256"/>
      <c r="C517" s="115"/>
      <c r="D517" s="116"/>
      <c r="E517" s="117"/>
      <c r="F517" s="118"/>
      <c r="G517" s="112"/>
      <c r="H517" s="112"/>
      <c r="I517" s="111"/>
      <c r="J517" s="111"/>
      <c r="K517" s="86"/>
      <c r="L517" s="119"/>
      <c r="M517" s="114" t="str">
        <f t="shared" si="7"/>
        <v xml:space="preserve">   </v>
      </c>
    </row>
    <row r="518" spans="1:13" s="55" customFormat="1" x14ac:dyDescent="0.2">
      <c r="A518" s="258"/>
      <c r="B518" s="256"/>
      <c r="C518" s="115"/>
      <c r="D518" s="116"/>
      <c r="E518" s="117"/>
      <c r="F518" s="118"/>
      <c r="G518" s="112"/>
      <c r="H518" s="112"/>
      <c r="I518" s="111"/>
      <c r="J518" s="111"/>
      <c r="K518" s="86"/>
      <c r="L518" s="119"/>
      <c r="M518" s="114" t="str">
        <f t="shared" si="7"/>
        <v xml:space="preserve">   </v>
      </c>
    </row>
    <row r="519" spans="1:13" s="48" customFormat="1" x14ac:dyDescent="0.2">
      <c r="A519" s="258"/>
      <c r="B519" s="256"/>
      <c r="C519" s="115"/>
      <c r="D519" s="116"/>
      <c r="E519" s="117"/>
      <c r="F519" s="118"/>
      <c r="G519" s="112"/>
      <c r="H519" s="112"/>
      <c r="I519" s="111"/>
      <c r="J519" s="111"/>
      <c r="K519" s="86"/>
      <c r="L519" s="119"/>
      <c r="M519" s="114" t="str">
        <f t="shared" si="7"/>
        <v xml:space="preserve">   </v>
      </c>
    </row>
    <row r="520" spans="1:13" s="48" customFormat="1" x14ac:dyDescent="0.2">
      <c r="A520" s="258"/>
      <c r="B520" s="256"/>
      <c r="C520" s="122"/>
      <c r="D520" s="123"/>
      <c r="E520" s="124"/>
      <c r="F520" s="125"/>
      <c r="G520" s="112"/>
      <c r="H520" s="112"/>
      <c r="I520" s="111"/>
      <c r="J520" s="111"/>
      <c r="K520" s="86"/>
      <c r="L520" s="119"/>
      <c r="M520" s="114" t="str">
        <f t="shared" si="7"/>
        <v xml:space="preserve">   </v>
      </c>
    </row>
    <row r="521" spans="1:13" s="48" customFormat="1" ht="65.25" customHeight="1" x14ac:dyDescent="0.2">
      <c r="A521" s="258" t="s">
        <v>81</v>
      </c>
      <c r="B521" s="256" t="s">
        <v>105</v>
      </c>
      <c r="C521" s="111" t="s">
        <v>663</v>
      </c>
      <c r="D521" s="111" t="s">
        <v>462</v>
      </c>
      <c r="E521" s="189" t="s">
        <v>664</v>
      </c>
      <c r="F521" s="189" t="s">
        <v>665</v>
      </c>
      <c r="G521" s="112" t="s">
        <v>286</v>
      </c>
      <c r="H521" s="112" t="s">
        <v>465</v>
      </c>
      <c r="I521" s="189" t="s">
        <v>666</v>
      </c>
      <c r="J521" s="189" t="s">
        <v>667</v>
      </c>
      <c r="K521" s="86"/>
      <c r="L521" s="120" t="str">
        <f>CONCATENATE(C521," ",D521," ",E521," ",F521," ",C522," ",D522," ",E522," ",F522)</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M521" s="114" t="str">
        <f t="shared" si="7"/>
        <v>C2.I1 Lee de manera comprensiva textos cortos en inglés relacionados a su programa de estudios, extrayendo las ideas principales</v>
      </c>
    </row>
    <row r="522" spans="1:13" s="48" customFormat="1" ht="63.75" x14ac:dyDescent="0.2">
      <c r="A522" s="258"/>
      <c r="B522" s="256"/>
      <c r="C522" s="121" t="s">
        <v>668</v>
      </c>
      <c r="D522" s="116" t="s">
        <v>669</v>
      </c>
      <c r="E522" s="191" t="s">
        <v>670</v>
      </c>
      <c r="F522" s="192" t="s">
        <v>671</v>
      </c>
      <c r="G522" s="112" t="s">
        <v>290</v>
      </c>
      <c r="H522" s="112" t="s">
        <v>466</v>
      </c>
      <c r="I522" s="189" t="s">
        <v>672</v>
      </c>
      <c r="J522" s="189" t="s">
        <v>673</v>
      </c>
      <c r="K522" s="86"/>
      <c r="L522" s="119"/>
      <c r="M522" s="114" t="str">
        <f t="shared" si="7"/>
        <v xml:space="preserve">C2.I2 Procesa textos cortos en inglés relacionados a su programa de estudios utilizando el vocabulario técnico. </v>
      </c>
    </row>
    <row r="523" spans="1:13" s="48" customFormat="1" ht="63.75" x14ac:dyDescent="0.2">
      <c r="A523" s="258"/>
      <c r="B523" s="256"/>
      <c r="C523" s="115"/>
      <c r="D523" s="116"/>
      <c r="E523" s="117"/>
      <c r="F523" s="118"/>
      <c r="G523" s="112" t="s">
        <v>294</v>
      </c>
      <c r="H523" s="112" t="s">
        <v>674</v>
      </c>
      <c r="I523" s="189" t="s">
        <v>675</v>
      </c>
      <c r="J523" s="189" t="s">
        <v>676</v>
      </c>
      <c r="K523" s="86"/>
      <c r="L523" s="119"/>
      <c r="M523" s="114" t="str">
        <f t="shared" ref="M523:M586" si="8">CONCATENATE(G523," ",H523," ",I523," ",J523)</f>
        <v>C2.I3 Comunica la información leída de forma oral, aplicando vocabulario y gramática del idioma inglés, en contextos sociales y laborales relacionados al programa de estudios.</v>
      </c>
    </row>
    <row r="524" spans="1:13" s="48" customFormat="1" ht="38.25" x14ac:dyDescent="0.2">
      <c r="A524" s="258"/>
      <c r="B524" s="256"/>
      <c r="C524" s="115"/>
      <c r="D524" s="116"/>
      <c r="E524" s="117"/>
      <c r="F524" s="118"/>
      <c r="G524" s="112" t="s">
        <v>363</v>
      </c>
      <c r="H524" s="112" t="s">
        <v>353</v>
      </c>
      <c r="I524" s="111" t="s">
        <v>677</v>
      </c>
      <c r="J524" s="189" t="s">
        <v>678</v>
      </c>
      <c r="K524" s="86"/>
      <c r="L524" s="119"/>
      <c r="M524" s="114" t="str">
        <f t="shared" si="8"/>
        <v>C3.I1 Elabora  textos escritos básico utilizando vocabulario técnico vinculado al programa de estudios.</v>
      </c>
    </row>
    <row r="525" spans="1:13" s="55" customFormat="1" ht="38.25" x14ac:dyDescent="0.2">
      <c r="A525" s="258"/>
      <c r="B525" s="256"/>
      <c r="C525" s="115"/>
      <c r="D525" s="116"/>
      <c r="E525" s="117"/>
      <c r="F525" s="118"/>
      <c r="G525" s="112" t="s">
        <v>366</v>
      </c>
      <c r="H525" s="112" t="s">
        <v>679</v>
      </c>
      <c r="I525" s="189" t="s">
        <v>680</v>
      </c>
      <c r="J525" s="189" t="s">
        <v>681</v>
      </c>
      <c r="K525" s="86"/>
      <c r="L525" s="119"/>
      <c r="M525" s="114" t="str">
        <f t="shared" si="8"/>
        <v>C3.I2 Traduce  textos relacionados a su programa de estudios al idioma inglés,  con pertinencia contextual y cultural.</v>
      </c>
    </row>
    <row r="526" spans="1:13" s="55" customFormat="1" hidden="1" x14ac:dyDescent="0.2">
      <c r="A526" s="258"/>
      <c r="B526" s="256"/>
      <c r="C526" s="115"/>
      <c r="D526" s="116"/>
      <c r="E526" s="117"/>
      <c r="F526" s="118"/>
      <c r="G526" s="112"/>
      <c r="H526" s="112"/>
      <c r="I526" s="111"/>
      <c r="J526" s="111"/>
      <c r="K526" s="86"/>
      <c r="L526" s="119"/>
      <c r="M526" s="114" t="str">
        <f t="shared" si="8"/>
        <v xml:space="preserve">   </v>
      </c>
    </row>
    <row r="527" spans="1:13" s="55" customFormat="1" hidden="1" x14ac:dyDescent="0.2">
      <c r="A527" s="258"/>
      <c r="B527" s="256"/>
      <c r="C527" s="115"/>
      <c r="D527" s="116"/>
      <c r="E527" s="117"/>
      <c r="F527" s="118"/>
      <c r="G527" s="112"/>
      <c r="H527" s="112"/>
      <c r="I527" s="111"/>
      <c r="J527" s="111"/>
      <c r="K527" s="86"/>
      <c r="L527" s="119"/>
      <c r="M527" s="114" t="str">
        <f t="shared" si="8"/>
        <v xml:space="preserve">   </v>
      </c>
    </row>
    <row r="528" spans="1:13" s="55" customFormat="1" hidden="1" x14ac:dyDescent="0.2">
      <c r="A528" s="258"/>
      <c r="B528" s="256"/>
      <c r="C528" s="115"/>
      <c r="D528" s="116"/>
      <c r="E528" s="117"/>
      <c r="F528" s="118"/>
      <c r="G528" s="112"/>
      <c r="H528" s="112"/>
      <c r="I528" s="111"/>
      <c r="J528" s="111"/>
      <c r="K528" s="86"/>
      <c r="L528" s="119"/>
      <c r="M528" s="114" t="str">
        <f t="shared" si="8"/>
        <v xml:space="preserve">   </v>
      </c>
    </row>
    <row r="529" spans="1:13" s="48" customFormat="1" hidden="1" x14ac:dyDescent="0.2">
      <c r="A529" s="258"/>
      <c r="B529" s="256"/>
      <c r="C529" s="115"/>
      <c r="D529" s="116"/>
      <c r="E529" s="117"/>
      <c r="F529" s="118"/>
      <c r="G529" s="112"/>
      <c r="H529" s="112"/>
      <c r="I529" s="111"/>
      <c r="J529" s="111"/>
      <c r="K529" s="86"/>
      <c r="L529" s="119"/>
      <c r="M529" s="114" t="str">
        <f t="shared" si="8"/>
        <v xml:space="preserve">   </v>
      </c>
    </row>
    <row r="530" spans="1:13" s="48" customFormat="1" hidden="1" x14ac:dyDescent="0.2">
      <c r="A530" s="258"/>
      <c r="B530" s="256"/>
      <c r="C530" s="122"/>
      <c r="D530" s="123"/>
      <c r="E530" s="124"/>
      <c r="F530" s="125"/>
      <c r="G530" s="112"/>
      <c r="H530" s="112"/>
      <c r="I530" s="111"/>
      <c r="J530" s="111"/>
      <c r="K530" s="86"/>
      <c r="L530" s="126"/>
      <c r="M530" s="114" t="str">
        <f t="shared" si="8"/>
        <v xml:space="preserve">   </v>
      </c>
    </row>
    <row r="531" spans="1:13" s="48" customFormat="1" ht="15" hidden="1" customHeight="1" x14ac:dyDescent="0.2">
      <c r="A531" s="258" t="s">
        <v>81</v>
      </c>
      <c r="B531" s="256" t="s">
        <v>105</v>
      </c>
      <c r="C531" s="111"/>
      <c r="D531" s="111"/>
      <c r="E531" s="111"/>
      <c r="F531" s="111"/>
      <c r="G531" s="112"/>
      <c r="H531" s="112"/>
      <c r="I531" s="111"/>
      <c r="J531" s="111"/>
      <c r="K531" s="86"/>
      <c r="L531" s="120" t="str">
        <f>CONCATENATE(C531," ",D531," ",E531," ",F531," ",C532," ",D532," ",E532," ",F532)</f>
        <v xml:space="preserve">       </v>
      </c>
      <c r="M531" s="114" t="str">
        <f t="shared" si="8"/>
        <v xml:space="preserve">   </v>
      </c>
    </row>
    <row r="532" spans="1:13" s="48" customFormat="1" hidden="1" x14ac:dyDescent="0.2">
      <c r="A532" s="258"/>
      <c r="B532" s="256"/>
      <c r="C532" s="121"/>
      <c r="D532" s="116"/>
      <c r="E532" s="117"/>
      <c r="F532" s="118"/>
      <c r="G532" s="112"/>
      <c r="H532" s="112"/>
      <c r="I532" s="111"/>
      <c r="J532" s="111"/>
      <c r="K532" s="86"/>
      <c r="L532" s="119"/>
      <c r="M532" s="114" t="str">
        <f t="shared" si="8"/>
        <v xml:space="preserve">   </v>
      </c>
    </row>
    <row r="533" spans="1:13" s="48" customFormat="1" hidden="1" x14ac:dyDescent="0.2">
      <c r="A533" s="258"/>
      <c r="B533" s="256"/>
      <c r="C533" s="115"/>
      <c r="D533" s="116"/>
      <c r="E533" s="117"/>
      <c r="F533" s="118"/>
      <c r="G533" s="112"/>
      <c r="H533" s="112"/>
      <c r="I533" s="111"/>
      <c r="J533" s="111"/>
      <c r="K533" s="86"/>
      <c r="L533" s="119"/>
      <c r="M533" s="114" t="str">
        <f t="shared" si="8"/>
        <v xml:space="preserve">   </v>
      </c>
    </row>
    <row r="534" spans="1:13" s="48" customFormat="1" hidden="1" x14ac:dyDescent="0.2">
      <c r="A534" s="258"/>
      <c r="B534" s="256"/>
      <c r="C534" s="115"/>
      <c r="D534" s="116"/>
      <c r="E534" s="117"/>
      <c r="F534" s="118"/>
      <c r="G534" s="112"/>
      <c r="H534" s="112"/>
      <c r="I534" s="111"/>
      <c r="J534" s="111"/>
      <c r="K534" s="86"/>
      <c r="L534" s="119"/>
      <c r="M534" s="114" t="str">
        <f t="shared" si="8"/>
        <v xml:space="preserve">   </v>
      </c>
    </row>
    <row r="535" spans="1:13" s="55" customFormat="1" hidden="1" x14ac:dyDescent="0.2">
      <c r="A535" s="258"/>
      <c r="B535" s="256"/>
      <c r="C535" s="115"/>
      <c r="D535" s="116"/>
      <c r="E535" s="117"/>
      <c r="F535" s="118"/>
      <c r="G535" s="112"/>
      <c r="H535" s="112"/>
      <c r="I535" s="111"/>
      <c r="J535" s="111"/>
      <c r="K535" s="86"/>
      <c r="L535" s="119"/>
      <c r="M535" s="114" t="str">
        <f t="shared" si="8"/>
        <v xml:space="preserve">   </v>
      </c>
    </row>
    <row r="536" spans="1:13" s="55" customFormat="1" hidden="1" x14ac:dyDescent="0.2">
      <c r="A536" s="258"/>
      <c r="B536" s="256"/>
      <c r="C536" s="115"/>
      <c r="D536" s="116"/>
      <c r="E536" s="117"/>
      <c r="F536" s="118"/>
      <c r="G536" s="112"/>
      <c r="H536" s="112"/>
      <c r="I536" s="111"/>
      <c r="J536" s="111"/>
      <c r="K536" s="86"/>
      <c r="L536" s="119"/>
      <c r="M536" s="114" t="str">
        <f t="shared" si="8"/>
        <v xml:space="preserve">   </v>
      </c>
    </row>
    <row r="537" spans="1:13" s="55" customFormat="1" hidden="1" x14ac:dyDescent="0.2">
      <c r="A537" s="258"/>
      <c r="B537" s="256"/>
      <c r="C537" s="115"/>
      <c r="D537" s="116"/>
      <c r="E537" s="117"/>
      <c r="F537" s="118"/>
      <c r="G537" s="112"/>
      <c r="H537" s="112"/>
      <c r="I537" s="111"/>
      <c r="J537" s="111"/>
      <c r="K537" s="86"/>
      <c r="L537" s="119"/>
      <c r="M537" s="114" t="str">
        <f t="shared" si="8"/>
        <v xml:space="preserve">   </v>
      </c>
    </row>
    <row r="538" spans="1:13" s="55" customFormat="1" hidden="1" x14ac:dyDescent="0.2">
      <c r="A538" s="258"/>
      <c r="B538" s="256"/>
      <c r="C538" s="115"/>
      <c r="D538" s="116"/>
      <c r="E538" s="117"/>
      <c r="F538" s="118"/>
      <c r="G538" s="112"/>
      <c r="H538" s="112"/>
      <c r="I538" s="111"/>
      <c r="J538" s="111"/>
      <c r="K538" s="86"/>
      <c r="L538" s="119"/>
      <c r="M538" s="114" t="str">
        <f t="shared" si="8"/>
        <v xml:space="preserve">   </v>
      </c>
    </row>
    <row r="539" spans="1:13" s="48" customFormat="1" hidden="1" x14ac:dyDescent="0.2">
      <c r="A539" s="258"/>
      <c r="B539" s="256"/>
      <c r="C539" s="115"/>
      <c r="D539" s="116"/>
      <c r="E539" s="117"/>
      <c r="F539" s="118"/>
      <c r="G539" s="112"/>
      <c r="H539" s="112"/>
      <c r="I539" s="111"/>
      <c r="J539" s="111"/>
      <c r="K539" s="86"/>
      <c r="L539" s="119"/>
      <c r="M539" s="114" t="str">
        <f t="shared" si="8"/>
        <v xml:space="preserve">   </v>
      </c>
    </row>
    <row r="540" spans="1:13" s="48" customFormat="1" hidden="1" x14ac:dyDescent="0.2">
      <c r="A540" s="258"/>
      <c r="B540" s="256"/>
      <c r="C540" s="122"/>
      <c r="D540" s="123"/>
      <c r="E540" s="124"/>
      <c r="F540" s="125"/>
      <c r="G540" s="112"/>
      <c r="H540" s="112"/>
      <c r="I540" s="111"/>
      <c r="J540" s="111"/>
      <c r="K540" s="86"/>
      <c r="L540" s="119"/>
      <c r="M540" s="114" t="str">
        <f t="shared" si="8"/>
        <v xml:space="preserve">   </v>
      </c>
    </row>
    <row r="541" spans="1:13" s="48" customFormat="1" ht="15" hidden="1" customHeight="1" x14ac:dyDescent="0.2">
      <c r="A541" s="258" t="s">
        <v>81</v>
      </c>
      <c r="B541" s="256" t="s">
        <v>105</v>
      </c>
      <c r="C541" s="111"/>
      <c r="D541" s="111"/>
      <c r="E541" s="111"/>
      <c r="F541" s="111"/>
      <c r="G541" s="112"/>
      <c r="H541" s="112"/>
      <c r="I541" s="111"/>
      <c r="J541" s="111"/>
      <c r="K541" s="86"/>
      <c r="L541" s="120" t="str">
        <f>CONCATENATE(C541," ",D541," ",E541," ",F541," ",C542," ",D542," ",E542," ",F542)</f>
        <v xml:space="preserve">       </v>
      </c>
      <c r="M541" s="114" t="str">
        <f t="shared" si="8"/>
        <v xml:space="preserve">   </v>
      </c>
    </row>
    <row r="542" spans="1:13" s="48" customFormat="1" hidden="1" x14ac:dyDescent="0.2">
      <c r="A542" s="258"/>
      <c r="B542" s="256"/>
      <c r="C542" s="121"/>
      <c r="D542" s="116"/>
      <c r="E542" s="117"/>
      <c r="F542" s="118"/>
      <c r="G542" s="112"/>
      <c r="H542" s="112"/>
      <c r="I542" s="111"/>
      <c r="J542" s="111"/>
      <c r="K542" s="86"/>
      <c r="L542" s="119"/>
      <c r="M542" s="114" t="str">
        <f t="shared" si="8"/>
        <v xml:space="preserve">   </v>
      </c>
    </row>
    <row r="543" spans="1:13" s="48" customFormat="1" hidden="1" x14ac:dyDescent="0.2">
      <c r="A543" s="258"/>
      <c r="B543" s="256"/>
      <c r="C543" s="115"/>
      <c r="D543" s="116"/>
      <c r="E543" s="117"/>
      <c r="F543" s="118"/>
      <c r="G543" s="112"/>
      <c r="H543" s="112"/>
      <c r="I543" s="111"/>
      <c r="J543" s="111"/>
      <c r="K543" s="86"/>
      <c r="L543" s="119"/>
      <c r="M543" s="114" t="str">
        <f t="shared" si="8"/>
        <v xml:space="preserve">   </v>
      </c>
    </row>
    <row r="544" spans="1:13" s="48" customFormat="1" hidden="1" x14ac:dyDescent="0.2">
      <c r="A544" s="258"/>
      <c r="B544" s="256"/>
      <c r="C544" s="115"/>
      <c r="D544" s="116"/>
      <c r="E544" s="117"/>
      <c r="F544" s="118"/>
      <c r="G544" s="112"/>
      <c r="H544" s="112"/>
      <c r="I544" s="111"/>
      <c r="J544" s="111"/>
      <c r="K544" s="86"/>
      <c r="L544" s="119"/>
      <c r="M544" s="114" t="str">
        <f t="shared" si="8"/>
        <v xml:space="preserve">   </v>
      </c>
    </row>
    <row r="545" spans="1:13" s="55" customFormat="1" hidden="1" x14ac:dyDescent="0.2">
      <c r="A545" s="258"/>
      <c r="B545" s="256"/>
      <c r="C545" s="115"/>
      <c r="D545" s="116"/>
      <c r="E545" s="117"/>
      <c r="F545" s="118"/>
      <c r="G545" s="112"/>
      <c r="H545" s="112"/>
      <c r="I545" s="111"/>
      <c r="J545" s="111"/>
      <c r="K545" s="86"/>
      <c r="L545" s="119"/>
      <c r="M545" s="114" t="str">
        <f t="shared" si="8"/>
        <v xml:space="preserve">   </v>
      </c>
    </row>
    <row r="546" spans="1:13" s="55" customFormat="1" hidden="1" x14ac:dyDescent="0.2">
      <c r="A546" s="258"/>
      <c r="B546" s="256"/>
      <c r="C546" s="115"/>
      <c r="D546" s="116"/>
      <c r="E546" s="117"/>
      <c r="F546" s="118"/>
      <c r="G546" s="112"/>
      <c r="H546" s="112"/>
      <c r="I546" s="111"/>
      <c r="J546" s="111"/>
      <c r="K546" s="86"/>
      <c r="L546" s="119"/>
      <c r="M546" s="114" t="str">
        <f t="shared" si="8"/>
        <v xml:space="preserve">   </v>
      </c>
    </row>
    <row r="547" spans="1:13" s="55" customFormat="1" hidden="1" x14ac:dyDescent="0.2">
      <c r="A547" s="258"/>
      <c r="B547" s="256"/>
      <c r="C547" s="115"/>
      <c r="D547" s="116"/>
      <c r="E547" s="117"/>
      <c r="F547" s="118"/>
      <c r="G547" s="112"/>
      <c r="H547" s="112"/>
      <c r="I547" s="111"/>
      <c r="J547" s="111"/>
      <c r="K547" s="86"/>
      <c r="L547" s="119"/>
      <c r="M547" s="114" t="str">
        <f t="shared" si="8"/>
        <v xml:space="preserve">   </v>
      </c>
    </row>
    <row r="548" spans="1:13" s="55" customFormat="1" ht="8.25" hidden="1" customHeight="1" x14ac:dyDescent="0.2">
      <c r="A548" s="258"/>
      <c r="B548" s="256"/>
      <c r="C548" s="115"/>
      <c r="D548" s="116"/>
      <c r="E548" s="117"/>
      <c r="F548" s="118"/>
      <c r="G548" s="112"/>
      <c r="H548" s="112"/>
      <c r="I548" s="111"/>
      <c r="J548" s="111"/>
      <c r="K548" s="86"/>
      <c r="L548" s="119"/>
      <c r="M548" s="114" t="str">
        <f t="shared" si="8"/>
        <v xml:space="preserve">   </v>
      </c>
    </row>
    <row r="549" spans="1:13" s="48" customFormat="1" hidden="1" x14ac:dyDescent="0.2">
      <c r="A549" s="258"/>
      <c r="B549" s="256"/>
      <c r="C549" s="115"/>
      <c r="D549" s="116"/>
      <c r="E549" s="117"/>
      <c r="F549" s="118"/>
      <c r="G549" s="112"/>
      <c r="H549" s="112"/>
      <c r="I549" s="111"/>
      <c r="J549" s="111"/>
      <c r="K549" s="86"/>
      <c r="L549" s="119"/>
      <c r="M549" s="114" t="str">
        <f t="shared" si="8"/>
        <v xml:space="preserve">   </v>
      </c>
    </row>
    <row r="550" spans="1:13" s="48" customFormat="1" hidden="1" x14ac:dyDescent="0.2">
      <c r="A550" s="258"/>
      <c r="B550" s="256"/>
      <c r="C550" s="122"/>
      <c r="D550" s="123"/>
      <c r="E550" s="124"/>
      <c r="F550" s="125"/>
      <c r="G550" s="112"/>
      <c r="H550" s="112"/>
      <c r="I550" s="111"/>
      <c r="J550" s="111"/>
      <c r="K550" s="86"/>
      <c r="L550" s="126"/>
      <c r="M550" s="114" t="str">
        <f t="shared" si="8"/>
        <v xml:space="preserve">   </v>
      </c>
    </row>
    <row r="551" spans="1:13" s="48" customFormat="1" ht="15" hidden="1" customHeight="1" x14ac:dyDescent="0.2">
      <c r="A551" s="258" t="s">
        <v>81</v>
      </c>
      <c r="B551" s="256" t="s">
        <v>105</v>
      </c>
      <c r="C551" s="111"/>
      <c r="D551" s="111"/>
      <c r="E551" s="111"/>
      <c r="F551" s="111"/>
      <c r="G551" s="112"/>
      <c r="H551" s="112"/>
      <c r="I551" s="111"/>
      <c r="J551" s="111"/>
      <c r="K551" s="86"/>
      <c r="L551" s="120" t="str">
        <f>CONCATENATE(C551," ",D551," ",E551," ",F551," ",C552," ",D552," ",E552," ",F552)</f>
        <v xml:space="preserve">       </v>
      </c>
      <c r="M551" s="114" t="str">
        <f t="shared" si="8"/>
        <v xml:space="preserve">   </v>
      </c>
    </row>
    <row r="552" spans="1:13" s="48" customFormat="1" hidden="1" x14ac:dyDescent="0.2">
      <c r="A552" s="258"/>
      <c r="B552" s="256"/>
      <c r="C552" s="121"/>
      <c r="D552" s="116"/>
      <c r="E552" s="117"/>
      <c r="F552" s="118"/>
      <c r="G552" s="112"/>
      <c r="H552" s="112"/>
      <c r="I552" s="111"/>
      <c r="J552" s="111"/>
      <c r="K552" s="86"/>
      <c r="L552" s="119"/>
      <c r="M552" s="114" t="str">
        <f t="shared" si="8"/>
        <v xml:space="preserve">   </v>
      </c>
    </row>
    <row r="553" spans="1:13" s="48" customFormat="1" hidden="1" x14ac:dyDescent="0.2">
      <c r="A553" s="258"/>
      <c r="B553" s="256"/>
      <c r="C553" s="115"/>
      <c r="D553" s="116"/>
      <c r="E553" s="117"/>
      <c r="F553" s="118"/>
      <c r="G553" s="112"/>
      <c r="H553" s="112"/>
      <c r="I553" s="111"/>
      <c r="J553" s="111"/>
      <c r="K553" s="86"/>
      <c r="L553" s="119"/>
      <c r="M553" s="114" t="str">
        <f t="shared" si="8"/>
        <v xml:space="preserve">   </v>
      </c>
    </row>
    <row r="554" spans="1:13" s="48" customFormat="1" hidden="1" x14ac:dyDescent="0.2">
      <c r="A554" s="258"/>
      <c r="B554" s="256"/>
      <c r="C554" s="115"/>
      <c r="D554" s="116"/>
      <c r="E554" s="117"/>
      <c r="F554" s="118"/>
      <c r="G554" s="112"/>
      <c r="H554" s="112"/>
      <c r="I554" s="111"/>
      <c r="J554" s="111"/>
      <c r="K554" s="86"/>
      <c r="L554" s="119"/>
      <c r="M554" s="114" t="str">
        <f t="shared" si="8"/>
        <v xml:space="preserve">   </v>
      </c>
    </row>
    <row r="555" spans="1:13" s="55" customFormat="1" hidden="1" x14ac:dyDescent="0.2">
      <c r="A555" s="258"/>
      <c r="B555" s="256"/>
      <c r="C555" s="115"/>
      <c r="D555" s="116"/>
      <c r="E555" s="117"/>
      <c r="F555" s="118"/>
      <c r="G555" s="112"/>
      <c r="H555" s="112"/>
      <c r="I555" s="111"/>
      <c r="J555" s="111"/>
      <c r="K555" s="86"/>
      <c r="L555" s="119"/>
      <c r="M555" s="114" t="str">
        <f t="shared" si="8"/>
        <v xml:space="preserve">   </v>
      </c>
    </row>
    <row r="556" spans="1:13" s="55" customFormat="1" hidden="1" x14ac:dyDescent="0.2">
      <c r="A556" s="258"/>
      <c r="B556" s="256"/>
      <c r="C556" s="115"/>
      <c r="D556" s="116"/>
      <c r="E556" s="117"/>
      <c r="F556" s="118"/>
      <c r="G556" s="112"/>
      <c r="H556" s="112"/>
      <c r="I556" s="111"/>
      <c r="J556" s="111"/>
      <c r="K556" s="86"/>
      <c r="L556" s="119"/>
      <c r="M556" s="114" t="str">
        <f t="shared" si="8"/>
        <v xml:space="preserve">   </v>
      </c>
    </row>
    <row r="557" spans="1:13" s="55" customFormat="1" hidden="1" x14ac:dyDescent="0.2">
      <c r="A557" s="258"/>
      <c r="B557" s="256"/>
      <c r="C557" s="115"/>
      <c r="D557" s="116"/>
      <c r="E557" s="117"/>
      <c r="F557" s="118"/>
      <c r="G557" s="112"/>
      <c r="H557" s="112"/>
      <c r="I557" s="111"/>
      <c r="J557" s="111"/>
      <c r="K557" s="86"/>
      <c r="L557" s="119"/>
      <c r="M557" s="114" t="str">
        <f t="shared" si="8"/>
        <v xml:space="preserve">   </v>
      </c>
    </row>
    <row r="558" spans="1:13" s="55" customFormat="1" hidden="1" x14ac:dyDescent="0.2">
      <c r="A558" s="258"/>
      <c r="B558" s="256"/>
      <c r="C558" s="115"/>
      <c r="D558" s="116"/>
      <c r="E558" s="117"/>
      <c r="F558" s="118"/>
      <c r="G558" s="112"/>
      <c r="H558" s="112"/>
      <c r="I558" s="111"/>
      <c r="J558" s="111"/>
      <c r="K558" s="86"/>
      <c r="L558" s="119"/>
      <c r="M558" s="114" t="str">
        <f t="shared" si="8"/>
        <v xml:space="preserve">   </v>
      </c>
    </row>
    <row r="559" spans="1:13" s="48" customFormat="1" ht="10.5" hidden="1" customHeight="1" x14ac:dyDescent="0.2">
      <c r="A559" s="258"/>
      <c r="B559" s="256"/>
      <c r="C559" s="115"/>
      <c r="D559" s="116"/>
      <c r="E559" s="117"/>
      <c r="F559" s="118"/>
      <c r="G559" s="112"/>
      <c r="H559" s="112"/>
      <c r="I559" s="111"/>
      <c r="J559" s="111"/>
      <c r="K559" s="86"/>
      <c r="L559" s="119"/>
      <c r="M559" s="114" t="str">
        <f t="shared" si="8"/>
        <v xml:space="preserve">   </v>
      </c>
    </row>
    <row r="560" spans="1:13" s="48" customFormat="1" hidden="1" x14ac:dyDescent="0.2">
      <c r="A560" s="258"/>
      <c r="B560" s="256"/>
      <c r="C560" s="122"/>
      <c r="D560" s="123"/>
      <c r="E560" s="124"/>
      <c r="F560" s="125"/>
      <c r="G560" s="112"/>
      <c r="H560" s="112"/>
      <c r="I560" s="111"/>
      <c r="J560" s="111"/>
      <c r="K560" s="86"/>
      <c r="L560" s="119"/>
      <c r="M560" s="114" t="str">
        <f t="shared" si="8"/>
        <v xml:space="preserve">   </v>
      </c>
    </row>
    <row r="561" spans="1:13" s="48" customFormat="1" ht="15" hidden="1" customHeight="1" x14ac:dyDescent="0.2">
      <c r="A561" s="258" t="s">
        <v>81</v>
      </c>
      <c r="B561" s="256" t="s">
        <v>105</v>
      </c>
      <c r="C561" s="111"/>
      <c r="D561" s="111"/>
      <c r="E561" s="111"/>
      <c r="F561" s="111"/>
      <c r="G561" s="112"/>
      <c r="H561" s="112"/>
      <c r="I561" s="111"/>
      <c r="J561" s="111"/>
      <c r="K561" s="86"/>
      <c r="L561" s="120" t="str">
        <f>CONCATENATE(C561," ",D561," ",E561," ",F561," ",C562," ",D562," ",E562," ",F562)</f>
        <v xml:space="preserve">       </v>
      </c>
      <c r="M561" s="114" t="str">
        <f t="shared" si="8"/>
        <v xml:space="preserve">   </v>
      </c>
    </row>
    <row r="562" spans="1:13" s="48" customFormat="1" hidden="1" x14ac:dyDescent="0.2">
      <c r="A562" s="258"/>
      <c r="B562" s="256"/>
      <c r="C562" s="121"/>
      <c r="D562" s="116"/>
      <c r="E562" s="117"/>
      <c r="F562" s="118"/>
      <c r="G562" s="112"/>
      <c r="H562" s="112"/>
      <c r="I562" s="111"/>
      <c r="J562" s="111"/>
      <c r="K562" s="86"/>
      <c r="L562" s="119"/>
      <c r="M562" s="114" t="str">
        <f t="shared" si="8"/>
        <v xml:space="preserve">   </v>
      </c>
    </row>
    <row r="563" spans="1:13" s="48" customFormat="1" hidden="1" x14ac:dyDescent="0.2">
      <c r="A563" s="258"/>
      <c r="B563" s="256"/>
      <c r="C563" s="115"/>
      <c r="D563" s="116"/>
      <c r="E563" s="117"/>
      <c r="F563" s="118"/>
      <c r="G563" s="112"/>
      <c r="H563" s="112"/>
      <c r="I563" s="111"/>
      <c r="J563" s="111"/>
      <c r="K563" s="86"/>
      <c r="L563" s="119"/>
      <c r="M563" s="114" t="str">
        <f t="shared" si="8"/>
        <v xml:space="preserve">   </v>
      </c>
    </row>
    <row r="564" spans="1:13" s="48" customFormat="1" hidden="1" x14ac:dyDescent="0.2">
      <c r="A564" s="258"/>
      <c r="B564" s="256"/>
      <c r="C564" s="115"/>
      <c r="D564" s="116"/>
      <c r="E564" s="117"/>
      <c r="F564" s="118"/>
      <c r="G564" s="112"/>
      <c r="H564" s="112"/>
      <c r="I564" s="111"/>
      <c r="J564" s="111"/>
      <c r="K564" s="86"/>
      <c r="L564" s="119"/>
      <c r="M564" s="114" t="str">
        <f t="shared" si="8"/>
        <v xml:space="preserve">   </v>
      </c>
    </row>
    <row r="565" spans="1:13" s="55" customFormat="1" hidden="1" x14ac:dyDescent="0.2">
      <c r="A565" s="258"/>
      <c r="B565" s="256"/>
      <c r="C565" s="115"/>
      <c r="D565" s="116"/>
      <c r="E565" s="117"/>
      <c r="F565" s="118"/>
      <c r="G565" s="112"/>
      <c r="H565" s="112"/>
      <c r="I565" s="111"/>
      <c r="J565" s="111"/>
      <c r="K565" s="86"/>
      <c r="L565" s="119"/>
      <c r="M565" s="114" t="str">
        <f t="shared" si="8"/>
        <v xml:space="preserve">   </v>
      </c>
    </row>
    <row r="566" spans="1:13" s="55" customFormat="1" hidden="1" x14ac:dyDescent="0.2">
      <c r="A566" s="258"/>
      <c r="B566" s="256"/>
      <c r="C566" s="115"/>
      <c r="D566" s="116"/>
      <c r="E566" s="117"/>
      <c r="F566" s="118"/>
      <c r="G566" s="112"/>
      <c r="H566" s="112"/>
      <c r="I566" s="111"/>
      <c r="J566" s="111"/>
      <c r="K566" s="86"/>
      <c r="L566" s="119"/>
      <c r="M566" s="114" t="str">
        <f t="shared" si="8"/>
        <v xml:space="preserve">   </v>
      </c>
    </row>
    <row r="567" spans="1:13" s="55" customFormat="1" hidden="1" x14ac:dyDescent="0.2">
      <c r="A567" s="258"/>
      <c r="B567" s="256"/>
      <c r="C567" s="115"/>
      <c r="D567" s="116"/>
      <c r="E567" s="117"/>
      <c r="F567" s="118"/>
      <c r="G567" s="112"/>
      <c r="H567" s="112"/>
      <c r="I567" s="111"/>
      <c r="J567" s="111"/>
      <c r="K567" s="86"/>
      <c r="L567" s="119"/>
      <c r="M567" s="114" t="str">
        <f t="shared" si="8"/>
        <v xml:space="preserve">   </v>
      </c>
    </row>
    <row r="568" spans="1:13" s="55" customFormat="1" hidden="1" x14ac:dyDescent="0.2">
      <c r="A568" s="258"/>
      <c r="B568" s="256"/>
      <c r="C568" s="115"/>
      <c r="D568" s="116"/>
      <c r="E568" s="117"/>
      <c r="F568" s="118"/>
      <c r="G568" s="112"/>
      <c r="H568" s="112"/>
      <c r="I568" s="111"/>
      <c r="J568" s="111"/>
      <c r="K568" s="86"/>
      <c r="L568" s="119"/>
      <c r="M568" s="114" t="str">
        <f t="shared" si="8"/>
        <v xml:space="preserve">   </v>
      </c>
    </row>
    <row r="569" spans="1:13" s="48" customFormat="1" hidden="1" x14ac:dyDescent="0.2">
      <c r="A569" s="258"/>
      <c r="B569" s="256"/>
      <c r="C569" s="115"/>
      <c r="D569" s="116"/>
      <c r="E569" s="117"/>
      <c r="F569" s="118"/>
      <c r="G569" s="112"/>
      <c r="H569" s="112"/>
      <c r="I569" s="111"/>
      <c r="J569" s="111"/>
      <c r="K569" s="86"/>
      <c r="L569" s="119"/>
      <c r="M569" s="114" t="str">
        <f t="shared" si="8"/>
        <v xml:space="preserve">   </v>
      </c>
    </row>
    <row r="570" spans="1:13" s="48" customFormat="1" hidden="1" x14ac:dyDescent="0.2">
      <c r="A570" s="258"/>
      <c r="B570" s="256"/>
      <c r="C570" s="122"/>
      <c r="D570" s="123"/>
      <c r="E570" s="124"/>
      <c r="F570" s="125"/>
      <c r="G570" s="112"/>
      <c r="H570" s="112"/>
      <c r="I570" s="111"/>
      <c r="J570" s="111"/>
      <c r="K570" s="86"/>
      <c r="L570" s="126"/>
      <c r="M570" s="114" t="str">
        <f t="shared" si="8"/>
        <v xml:space="preserve">   </v>
      </c>
    </row>
    <row r="571" spans="1:13" s="48" customFormat="1" ht="15" hidden="1" customHeight="1" x14ac:dyDescent="0.2">
      <c r="A571" s="258" t="s">
        <v>81</v>
      </c>
      <c r="B571" s="256" t="s">
        <v>105</v>
      </c>
      <c r="C571" s="111"/>
      <c r="D571" s="111"/>
      <c r="E571" s="111"/>
      <c r="F571" s="111"/>
      <c r="G571" s="112"/>
      <c r="H571" s="112"/>
      <c r="I571" s="111"/>
      <c r="J571" s="111"/>
      <c r="K571" s="86"/>
      <c r="L571" s="120" t="str">
        <f>CONCATENATE(C571," ",D571," ",E571," ",F571," ",C572," ",D572," ",E572," ",F572)</f>
        <v xml:space="preserve">       </v>
      </c>
      <c r="M571" s="114" t="str">
        <f t="shared" si="8"/>
        <v xml:space="preserve">   </v>
      </c>
    </row>
    <row r="572" spans="1:13" s="48" customFormat="1" ht="3.75" hidden="1" customHeight="1" x14ac:dyDescent="0.2">
      <c r="A572" s="258"/>
      <c r="B572" s="256"/>
      <c r="C572" s="121"/>
      <c r="D572" s="116"/>
      <c r="E572" s="117"/>
      <c r="F572" s="118"/>
      <c r="G572" s="112"/>
      <c r="H572" s="112"/>
      <c r="I572" s="111"/>
      <c r="J572" s="111"/>
      <c r="K572" s="86"/>
      <c r="L572" s="119"/>
      <c r="M572" s="114" t="str">
        <f t="shared" si="8"/>
        <v xml:space="preserve">   </v>
      </c>
    </row>
    <row r="573" spans="1:13" s="48" customFormat="1" hidden="1" x14ac:dyDescent="0.2">
      <c r="A573" s="258"/>
      <c r="B573" s="256"/>
      <c r="C573" s="115"/>
      <c r="D573" s="116"/>
      <c r="E573" s="117"/>
      <c r="F573" s="118"/>
      <c r="G573" s="112"/>
      <c r="H573" s="112"/>
      <c r="I573" s="111"/>
      <c r="J573" s="111"/>
      <c r="K573" s="86"/>
      <c r="L573" s="119"/>
      <c r="M573" s="114" t="str">
        <f t="shared" si="8"/>
        <v xml:space="preserve">   </v>
      </c>
    </row>
    <row r="574" spans="1:13" s="48" customFormat="1" hidden="1" x14ac:dyDescent="0.2">
      <c r="A574" s="258"/>
      <c r="B574" s="256"/>
      <c r="C574" s="115"/>
      <c r="D574" s="116"/>
      <c r="E574" s="117"/>
      <c r="F574" s="118"/>
      <c r="G574" s="112"/>
      <c r="H574" s="112"/>
      <c r="I574" s="111"/>
      <c r="J574" s="111"/>
      <c r="K574" s="86"/>
      <c r="L574" s="119"/>
      <c r="M574" s="114" t="str">
        <f t="shared" si="8"/>
        <v xml:space="preserve">   </v>
      </c>
    </row>
    <row r="575" spans="1:13" s="55" customFormat="1" hidden="1" x14ac:dyDescent="0.2">
      <c r="A575" s="258"/>
      <c r="B575" s="256"/>
      <c r="C575" s="115"/>
      <c r="D575" s="116"/>
      <c r="E575" s="117"/>
      <c r="F575" s="118"/>
      <c r="G575" s="112"/>
      <c r="H575" s="112"/>
      <c r="I575" s="111"/>
      <c r="J575" s="111"/>
      <c r="K575" s="86"/>
      <c r="L575" s="119"/>
      <c r="M575" s="114" t="str">
        <f t="shared" si="8"/>
        <v xml:space="preserve">   </v>
      </c>
    </row>
    <row r="576" spans="1:13" s="55" customFormat="1" hidden="1" x14ac:dyDescent="0.2">
      <c r="A576" s="258"/>
      <c r="B576" s="256"/>
      <c r="C576" s="115"/>
      <c r="D576" s="116"/>
      <c r="E576" s="117"/>
      <c r="F576" s="118"/>
      <c r="G576" s="112"/>
      <c r="H576" s="112"/>
      <c r="I576" s="111"/>
      <c r="J576" s="111"/>
      <c r="K576" s="86"/>
      <c r="L576" s="119"/>
      <c r="M576" s="114" t="str">
        <f t="shared" si="8"/>
        <v xml:space="preserve">   </v>
      </c>
    </row>
    <row r="577" spans="1:13" s="55" customFormat="1" hidden="1" x14ac:dyDescent="0.2">
      <c r="A577" s="258"/>
      <c r="B577" s="256"/>
      <c r="C577" s="115"/>
      <c r="D577" s="116"/>
      <c r="E577" s="117"/>
      <c r="F577" s="118"/>
      <c r="G577" s="112"/>
      <c r="H577" s="112"/>
      <c r="I577" s="111"/>
      <c r="J577" s="111"/>
      <c r="K577" s="86"/>
      <c r="L577" s="119"/>
      <c r="M577" s="114" t="str">
        <f t="shared" si="8"/>
        <v xml:space="preserve">   </v>
      </c>
    </row>
    <row r="578" spans="1:13" s="55" customFormat="1" hidden="1" x14ac:dyDescent="0.2">
      <c r="A578" s="258"/>
      <c r="B578" s="256"/>
      <c r="C578" s="115"/>
      <c r="D578" s="116"/>
      <c r="E578" s="117"/>
      <c r="F578" s="118"/>
      <c r="G578" s="112"/>
      <c r="H578" s="112"/>
      <c r="I578" s="111"/>
      <c r="J578" s="111"/>
      <c r="K578" s="86"/>
      <c r="L578" s="119"/>
      <c r="M578" s="114" t="str">
        <f t="shared" si="8"/>
        <v xml:space="preserve">   </v>
      </c>
    </row>
    <row r="579" spans="1:13" s="48" customFormat="1" hidden="1" x14ac:dyDescent="0.2">
      <c r="A579" s="258"/>
      <c r="B579" s="256"/>
      <c r="C579" s="115"/>
      <c r="D579" s="116"/>
      <c r="E579" s="117"/>
      <c r="F579" s="118"/>
      <c r="G579" s="112"/>
      <c r="H579" s="112"/>
      <c r="I579" s="111"/>
      <c r="J579" s="111"/>
      <c r="K579" s="86"/>
      <c r="L579" s="119"/>
      <c r="M579" s="114" t="str">
        <f t="shared" si="8"/>
        <v xml:space="preserve">   </v>
      </c>
    </row>
    <row r="580" spans="1:13" s="48" customFormat="1" hidden="1" x14ac:dyDescent="0.2">
      <c r="A580" s="258"/>
      <c r="B580" s="256"/>
      <c r="C580" s="122"/>
      <c r="D580" s="123"/>
      <c r="E580" s="124"/>
      <c r="F580" s="125"/>
      <c r="G580" s="112"/>
      <c r="H580" s="112"/>
      <c r="I580" s="111"/>
      <c r="J580" s="111"/>
      <c r="K580" s="86"/>
      <c r="L580" s="119"/>
      <c r="M580" s="114" t="str">
        <f t="shared" si="8"/>
        <v xml:space="preserve">   </v>
      </c>
    </row>
    <row r="581" spans="1:13" s="48" customFormat="1" ht="15" hidden="1" customHeight="1" x14ac:dyDescent="0.2">
      <c r="A581" s="258" t="s">
        <v>81</v>
      </c>
      <c r="B581" s="256" t="s">
        <v>105</v>
      </c>
      <c r="C581" s="111"/>
      <c r="D581" s="111"/>
      <c r="E581" s="111"/>
      <c r="F581" s="111"/>
      <c r="G581" s="112"/>
      <c r="H581" s="112"/>
      <c r="I581" s="111"/>
      <c r="J581" s="111"/>
      <c r="K581" s="86"/>
      <c r="L581" s="120" t="str">
        <f>CONCATENATE(C581," ",D581," ",E581," ",F581," ",C582," ",D582," ",E582," ",F582)</f>
        <v xml:space="preserve">       </v>
      </c>
      <c r="M581" s="114" t="str">
        <f t="shared" si="8"/>
        <v xml:space="preserve">   </v>
      </c>
    </row>
    <row r="582" spans="1:13" s="48" customFormat="1" hidden="1" x14ac:dyDescent="0.2">
      <c r="A582" s="258"/>
      <c r="B582" s="256"/>
      <c r="C582" s="121"/>
      <c r="D582" s="116"/>
      <c r="E582" s="117"/>
      <c r="F582" s="118"/>
      <c r="G582" s="112"/>
      <c r="H582" s="112"/>
      <c r="I582" s="111"/>
      <c r="J582" s="111"/>
      <c r="K582" s="86"/>
      <c r="L582" s="119"/>
      <c r="M582" s="114" t="str">
        <f t="shared" si="8"/>
        <v xml:space="preserve">   </v>
      </c>
    </row>
    <row r="583" spans="1:13" s="48" customFormat="1" hidden="1" x14ac:dyDescent="0.2">
      <c r="A583" s="258"/>
      <c r="B583" s="256"/>
      <c r="C583" s="115"/>
      <c r="D583" s="116"/>
      <c r="E583" s="117"/>
      <c r="F583" s="118"/>
      <c r="G583" s="112"/>
      <c r="H583" s="112"/>
      <c r="I583" s="111"/>
      <c r="J583" s="111"/>
      <c r="K583" s="86"/>
      <c r="L583" s="119"/>
      <c r="M583" s="114" t="str">
        <f t="shared" si="8"/>
        <v xml:space="preserve">   </v>
      </c>
    </row>
    <row r="584" spans="1:13" s="48" customFormat="1" hidden="1" x14ac:dyDescent="0.2">
      <c r="A584" s="258"/>
      <c r="B584" s="256"/>
      <c r="C584" s="115"/>
      <c r="D584" s="116"/>
      <c r="E584" s="117"/>
      <c r="F584" s="118"/>
      <c r="G584" s="112"/>
      <c r="H584" s="112"/>
      <c r="I584" s="111"/>
      <c r="J584" s="111"/>
      <c r="K584" s="86"/>
      <c r="L584" s="119"/>
      <c r="M584" s="114" t="str">
        <f t="shared" si="8"/>
        <v xml:space="preserve">   </v>
      </c>
    </row>
    <row r="585" spans="1:13" s="55" customFormat="1" ht="8.25" hidden="1" customHeight="1" x14ac:dyDescent="0.2">
      <c r="A585" s="258"/>
      <c r="B585" s="256"/>
      <c r="C585" s="115"/>
      <c r="D585" s="116"/>
      <c r="E585" s="117"/>
      <c r="F585" s="118"/>
      <c r="G585" s="112"/>
      <c r="H585" s="112"/>
      <c r="I585" s="111"/>
      <c r="J585" s="111"/>
      <c r="K585" s="86"/>
      <c r="L585" s="119"/>
      <c r="M585" s="114" t="str">
        <f t="shared" si="8"/>
        <v xml:space="preserve">   </v>
      </c>
    </row>
    <row r="586" spans="1:13" s="55" customFormat="1" hidden="1" x14ac:dyDescent="0.2">
      <c r="A586" s="258"/>
      <c r="B586" s="256"/>
      <c r="C586" s="115"/>
      <c r="D586" s="116"/>
      <c r="E586" s="117"/>
      <c r="F586" s="118"/>
      <c r="G586" s="112"/>
      <c r="H586" s="112"/>
      <c r="I586" s="111"/>
      <c r="J586" s="111"/>
      <c r="K586" s="86"/>
      <c r="L586" s="119"/>
      <c r="M586" s="114" t="str">
        <f t="shared" si="8"/>
        <v xml:space="preserve">   </v>
      </c>
    </row>
    <row r="587" spans="1:13" s="55" customFormat="1" hidden="1" x14ac:dyDescent="0.2">
      <c r="A587" s="258"/>
      <c r="B587" s="256"/>
      <c r="C587" s="115"/>
      <c r="D587" s="116"/>
      <c r="E587" s="117"/>
      <c r="F587" s="118"/>
      <c r="G587" s="112"/>
      <c r="H587" s="112"/>
      <c r="I587" s="111"/>
      <c r="J587" s="111"/>
      <c r="K587" s="86"/>
      <c r="L587" s="119"/>
      <c r="M587" s="114" t="str">
        <f t="shared" ref="M587:M650" si="9">CONCATENATE(G587," ",H587," ",I587," ",J587)</f>
        <v xml:space="preserve">   </v>
      </c>
    </row>
    <row r="588" spans="1:13" s="55" customFormat="1" hidden="1" x14ac:dyDescent="0.2">
      <c r="A588" s="258"/>
      <c r="B588" s="256"/>
      <c r="C588" s="115"/>
      <c r="D588" s="116"/>
      <c r="E588" s="117"/>
      <c r="F588" s="118"/>
      <c r="G588" s="112"/>
      <c r="H588" s="112"/>
      <c r="I588" s="111"/>
      <c r="J588" s="111"/>
      <c r="K588" s="86"/>
      <c r="L588" s="119"/>
      <c r="M588" s="114" t="str">
        <f t="shared" si="9"/>
        <v xml:space="preserve">   </v>
      </c>
    </row>
    <row r="589" spans="1:13" s="48" customFormat="1" hidden="1" x14ac:dyDescent="0.2">
      <c r="A589" s="258"/>
      <c r="B589" s="256"/>
      <c r="C589" s="115"/>
      <c r="D589" s="116"/>
      <c r="E589" s="117"/>
      <c r="F589" s="118"/>
      <c r="G589" s="112"/>
      <c r="H589" s="112"/>
      <c r="I589" s="111"/>
      <c r="J589" s="111"/>
      <c r="K589" s="86"/>
      <c r="L589" s="119"/>
      <c r="M589" s="114" t="str">
        <f t="shared" si="9"/>
        <v xml:space="preserve">   </v>
      </c>
    </row>
    <row r="590" spans="1:13" s="48" customFormat="1" hidden="1" x14ac:dyDescent="0.2">
      <c r="A590" s="258"/>
      <c r="B590" s="256"/>
      <c r="C590" s="122"/>
      <c r="D590" s="123"/>
      <c r="E590" s="124"/>
      <c r="F590" s="125"/>
      <c r="G590" s="112"/>
      <c r="H590" s="112"/>
      <c r="I590" s="111"/>
      <c r="J590" s="111"/>
      <c r="K590" s="86"/>
      <c r="L590" s="126"/>
      <c r="M590" s="114" t="str">
        <f t="shared" si="9"/>
        <v xml:space="preserve">   </v>
      </c>
    </row>
    <row r="591" spans="1:13" s="48" customFormat="1" ht="15" hidden="1" customHeight="1" x14ac:dyDescent="0.2">
      <c r="A591" s="258" t="s">
        <v>81</v>
      </c>
      <c r="B591" s="256" t="s">
        <v>105</v>
      </c>
      <c r="C591" s="111"/>
      <c r="D591" s="111"/>
      <c r="E591" s="111"/>
      <c r="F591" s="111"/>
      <c r="G591" s="112"/>
      <c r="H591" s="112"/>
      <c r="I591" s="111"/>
      <c r="J591" s="111"/>
      <c r="K591" s="86"/>
      <c r="L591" s="120" t="str">
        <f>CONCATENATE(C591," ",D591," ",E591," ",F591," ",C592," ",D592," ",E592," ",F592)</f>
        <v xml:space="preserve">       </v>
      </c>
      <c r="M591" s="114" t="str">
        <f t="shared" si="9"/>
        <v xml:space="preserve">   </v>
      </c>
    </row>
    <row r="592" spans="1:13" s="48" customFormat="1" hidden="1" x14ac:dyDescent="0.2">
      <c r="A592" s="258"/>
      <c r="B592" s="256"/>
      <c r="C592" s="121"/>
      <c r="D592" s="116"/>
      <c r="E592" s="117"/>
      <c r="F592" s="118"/>
      <c r="G592" s="112"/>
      <c r="H592" s="112"/>
      <c r="I592" s="111"/>
      <c r="J592" s="111"/>
      <c r="K592" s="86"/>
      <c r="L592" s="119"/>
      <c r="M592" s="114" t="str">
        <f t="shared" si="9"/>
        <v xml:space="preserve">   </v>
      </c>
    </row>
    <row r="593" spans="1:13" s="48" customFormat="1" hidden="1" x14ac:dyDescent="0.2">
      <c r="A593" s="258"/>
      <c r="B593" s="256"/>
      <c r="C593" s="115"/>
      <c r="D593" s="116"/>
      <c r="E593" s="117"/>
      <c r="F593" s="118"/>
      <c r="G593" s="112"/>
      <c r="H593" s="112"/>
      <c r="I593" s="111"/>
      <c r="J593" s="111"/>
      <c r="K593" s="86"/>
      <c r="L593" s="119"/>
      <c r="M593" s="114" t="str">
        <f t="shared" si="9"/>
        <v xml:space="preserve">   </v>
      </c>
    </row>
    <row r="594" spans="1:13" s="48" customFormat="1" hidden="1" x14ac:dyDescent="0.2">
      <c r="A594" s="258"/>
      <c r="B594" s="256"/>
      <c r="C594" s="115"/>
      <c r="D594" s="116"/>
      <c r="E594" s="117"/>
      <c r="F594" s="118"/>
      <c r="G594" s="112"/>
      <c r="H594" s="112"/>
      <c r="I594" s="111"/>
      <c r="J594" s="111"/>
      <c r="K594" s="86"/>
      <c r="L594" s="119"/>
      <c r="M594" s="114" t="str">
        <f t="shared" si="9"/>
        <v xml:space="preserve">   </v>
      </c>
    </row>
    <row r="595" spans="1:13" s="55" customFormat="1" hidden="1" x14ac:dyDescent="0.2">
      <c r="A595" s="258"/>
      <c r="B595" s="256"/>
      <c r="C595" s="115"/>
      <c r="D595" s="116"/>
      <c r="E595" s="117"/>
      <c r="F595" s="118"/>
      <c r="G595" s="112"/>
      <c r="H595" s="112"/>
      <c r="I595" s="111"/>
      <c r="J595" s="111"/>
      <c r="K595" s="86"/>
      <c r="L595" s="119"/>
      <c r="M595" s="114" t="str">
        <f t="shared" si="9"/>
        <v xml:space="preserve">   </v>
      </c>
    </row>
    <row r="596" spans="1:13" s="55" customFormat="1" hidden="1" x14ac:dyDescent="0.2">
      <c r="A596" s="258"/>
      <c r="B596" s="256"/>
      <c r="C596" s="115"/>
      <c r="D596" s="116"/>
      <c r="E596" s="117"/>
      <c r="F596" s="118"/>
      <c r="G596" s="112"/>
      <c r="H596" s="112"/>
      <c r="I596" s="111"/>
      <c r="J596" s="111"/>
      <c r="K596" s="86"/>
      <c r="L596" s="119"/>
      <c r="M596" s="114" t="str">
        <f t="shared" si="9"/>
        <v xml:space="preserve">   </v>
      </c>
    </row>
    <row r="597" spans="1:13" s="55" customFormat="1" hidden="1" x14ac:dyDescent="0.2">
      <c r="A597" s="258"/>
      <c r="B597" s="256"/>
      <c r="C597" s="115"/>
      <c r="D597" s="116"/>
      <c r="E597" s="117"/>
      <c r="F597" s="118"/>
      <c r="G597" s="112"/>
      <c r="H597" s="112"/>
      <c r="I597" s="111"/>
      <c r="J597" s="111"/>
      <c r="K597" s="86"/>
      <c r="L597" s="119"/>
      <c r="M597" s="114" t="str">
        <f t="shared" si="9"/>
        <v xml:space="preserve">   </v>
      </c>
    </row>
    <row r="598" spans="1:13" s="55" customFormat="1" ht="3" hidden="1" customHeight="1" x14ac:dyDescent="0.2">
      <c r="A598" s="258"/>
      <c r="B598" s="256"/>
      <c r="C598" s="115"/>
      <c r="D598" s="116"/>
      <c r="E598" s="117"/>
      <c r="F598" s="118"/>
      <c r="G598" s="112"/>
      <c r="H598" s="112"/>
      <c r="I598" s="111"/>
      <c r="J598" s="111"/>
      <c r="K598" s="86"/>
      <c r="L598" s="119"/>
      <c r="M598" s="114" t="str">
        <f t="shared" si="9"/>
        <v xml:space="preserve">   </v>
      </c>
    </row>
    <row r="599" spans="1:13" s="48" customFormat="1" hidden="1" x14ac:dyDescent="0.2">
      <c r="A599" s="258"/>
      <c r="B599" s="256"/>
      <c r="C599" s="115"/>
      <c r="D599" s="116"/>
      <c r="E599" s="117"/>
      <c r="F599" s="118"/>
      <c r="G599" s="112"/>
      <c r="H599" s="112"/>
      <c r="I599" s="111"/>
      <c r="J599" s="111"/>
      <c r="K599" s="86"/>
      <c r="L599" s="119"/>
      <c r="M599" s="114" t="str">
        <f t="shared" si="9"/>
        <v xml:space="preserve">   </v>
      </c>
    </row>
    <row r="600" spans="1:13" s="48" customFormat="1" hidden="1" x14ac:dyDescent="0.2">
      <c r="A600" s="258"/>
      <c r="B600" s="256"/>
      <c r="C600" s="122"/>
      <c r="D600" s="123"/>
      <c r="E600" s="124"/>
      <c r="F600" s="125"/>
      <c r="G600" s="112"/>
      <c r="H600" s="112"/>
      <c r="I600" s="111"/>
      <c r="J600" s="111"/>
      <c r="K600" s="86"/>
      <c r="L600" s="119"/>
      <c r="M600" s="114" t="str">
        <f t="shared" si="9"/>
        <v xml:space="preserve">   </v>
      </c>
    </row>
    <row r="601" spans="1:13" s="48" customFormat="1" ht="15" hidden="1" customHeight="1" x14ac:dyDescent="0.2">
      <c r="A601" s="258" t="s">
        <v>81</v>
      </c>
      <c r="B601" s="256" t="s">
        <v>105</v>
      </c>
      <c r="C601" s="111"/>
      <c r="D601" s="111"/>
      <c r="E601" s="111"/>
      <c r="F601" s="111"/>
      <c r="G601" s="112"/>
      <c r="H601" s="112"/>
      <c r="I601" s="111"/>
      <c r="J601" s="111"/>
      <c r="K601" s="86"/>
      <c r="L601" s="120" t="str">
        <f>CONCATENATE(C601," ",D601," ",E601," ",F601," ",C602," ",D602," ",E602," ",F602)</f>
        <v xml:space="preserve">       </v>
      </c>
      <c r="M601" s="114" t="str">
        <f t="shared" si="9"/>
        <v xml:space="preserve">   </v>
      </c>
    </row>
    <row r="602" spans="1:13" s="48" customFormat="1" hidden="1" x14ac:dyDescent="0.2">
      <c r="A602" s="258"/>
      <c r="B602" s="256"/>
      <c r="C602" s="121"/>
      <c r="D602" s="116"/>
      <c r="E602" s="117"/>
      <c r="F602" s="118"/>
      <c r="G602" s="112"/>
      <c r="H602" s="112"/>
      <c r="I602" s="111"/>
      <c r="J602" s="111"/>
      <c r="K602" s="86"/>
      <c r="L602" s="119"/>
      <c r="M602" s="114" t="str">
        <f t="shared" si="9"/>
        <v xml:space="preserve">   </v>
      </c>
    </row>
    <row r="603" spans="1:13" s="48" customFormat="1" hidden="1" x14ac:dyDescent="0.2">
      <c r="A603" s="258"/>
      <c r="B603" s="256"/>
      <c r="C603" s="115"/>
      <c r="D603" s="116"/>
      <c r="E603" s="117"/>
      <c r="F603" s="118"/>
      <c r="G603" s="112"/>
      <c r="H603" s="112"/>
      <c r="I603" s="111"/>
      <c r="J603" s="111"/>
      <c r="K603" s="86"/>
      <c r="L603" s="119"/>
      <c r="M603" s="114" t="str">
        <f t="shared" si="9"/>
        <v xml:space="preserve">   </v>
      </c>
    </row>
    <row r="604" spans="1:13" s="48" customFormat="1" hidden="1" x14ac:dyDescent="0.2">
      <c r="A604" s="258"/>
      <c r="B604" s="256"/>
      <c r="C604" s="115"/>
      <c r="D604" s="116"/>
      <c r="E604" s="117"/>
      <c r="F604" s="118"/>
      <c r="G604" s="112"/>
      <c r="H604" s="112"/>
      <c r="I604" s="111"/>
      <c r="J604" s="111"/>
      <c r="K604" s="86"/>
      <c r="L604" s="119"/>
      <c r="M604" s="114" t="str">
        <f t="shared" si="9"/>
        <v xml:space="preserve">   </v>
      </c>
    </row>
    <row r="605" spans="1:13" s="55" customFormat="1" hidden="1" x14ac:dyDescent="0.2">
      <c r="A605" s="258"/>
      <c r="B605" s="256"/>
      <c r="C605" s="115"/>
      <c r="D605" s="116"/>
      <c r="E605" s="117"/>
      <c r="F605" s="118"/>
      <c r="G605" s="112"/>
      <c r="H605" s="112"/>
      <c r="I605" s="111"/>
      <c r="J605" s="111"/>
      <c r="K605" s="86"/>
      <c r="L605" s="119"/>
      <c r="M605" s="114" t="str">
        <f t="shared" si="9"/>
        <v xml:space="preserve">   </v>
      </c>
    </row>
    <row r="606" spans="1:13" s="55" customFormat="1" hidden="1" x14ac:dyDescent="0.2">
      <c r="A606" s="258"/>
      <c r="B606" s="256"/>
      <c r="C606" s="115"/>
      <c r="D606" s="116"/>
      <c r="E606" s="117"/>
      <c r="F606" s="118"/>
      <c r="G606" s="112"/>
      <c r="H606" s="112"/>
      <c r="I606" s="111"/>
      <c r="J606" s="111"/>
      <c r="K606" s="86"/>
      <c r="L606" s="119"/>
      <c r="M606" s="114" t="str">
        <f t="shared" si="9"/>
        <v xml:space="preserve">   </v>
      </c>
    </row>
    <row r="607" spans="1:13" s="55" customFormat="1" hidden="1" x14ac:dyDescent="0.2">
      <c r="A607" s="258"/>
      <c r="B607" s="256"/>
      <c r="C607" s="115"/>
      <c r="D607" s="116"/>
      <c r="E607" s="117"/>
      <c r="F607" s="118"/>
      <c r="G607" s="112"/>
      <c r="H607" s="112"/>
      <c r="I607" s="111"/>
      <c r="J607" s="111"/>
      <c r="K607" s="86"/>
      <c r="L607" s="119"/>
      <c r="M607" s="114" t="str">
        <f t="shared" si="9"/>
        <v xml:space="preserve">   </v>
      </c>
    </row>
    <row r="608" spans="1:13" s="55" customFormat="1" hidden="1" x14ac:dyDescent="0.2">
      <c r="A608" s="258"/>
      <c r="B608" s="256"/>
      <c r="C608" s="115"/>
      <c r="D608" s="116"/>
      <c r="E608" s="117"/>
      <c r="F608" s="118"/>
      <c r="G608" s="112"/>
      <c r="H608" s="112"/>
      <c r="I608" s="111"/>
      <c r="J608" s="111"/>
      <c r="K608" s="86"/>
      <c r="L608" s="119"/>
      <c r="M608" s="114" t="str">
        <f t="shared" si="9"/>
        <v xml:space="preserve">   </v>
      </c>
    </row>
    <row r="609" spans="1:13" s="48" customFormat="1" hidden="1" x14ac:dyDescent="0.2">
      <c r="A609" s="258"/>
      <c r="B609" s="256"/>
      <c r="C609" s="115"/>
      <c r="D609" s="116"/>
      <c r="E609" s="117"/>
      <c r="F609" s="118"/>
      <c r="G609" s="112"/>
      <c r="H609" s="112"/>
      <c r="I609" s="111"/>
      <c r="J609" s="111"/>
      <c r="K609" s="86"/>
      <c r="L609" s="119"/>
      <c r="M609" s="114" t="str">
        <f t="shared" si="9"/>
        <v xml:space="preserve">   </v>
      </c>
    </row>
    <row r="610" spans="1:13" s="48" customFormat="1" hidden="1" x14ac:dyDescent="0.2">
      <c r="A610" s="258"/>
      <c r="B610" s="256"/>
      <c r="C610" s="122"/>
      <c r="D610" s="123"/>
      <c r="E610" s="124"/>
      <c r="F610" s="125"/>
      <c r="G610" s="112"/>
      <c r="H610" s="112"/>
      <c r="I610" s="111"/>
      <c r="J610" s="111"/>
      <c r="K610" s="86"/>
      <c r="L610" s="126"/>
      <c r="M610" s="114" t="str">
        <f t="shared" si="9"/>
        <v xml:space="preserve">   </v>
      </c>
    </row>
    <row r="611" spans="1:13" x14ac:dyDescent="0.2">
      <c r="A611" s="56"/>
      <c r="B611" s="56"/>
      <c r="C611" s="127"/>
      <c r="D611" s="56"/>
      <c r="E611" s="56"/>
      <c r="F611" s="56"/>
      <c r="G611" s="127"/>
      <c r="H611" s="56"/>
      <c r="I611" s="56"/>
      <c r="J611" s="56"/>
      <c r="K611" s="56"/>
      <c r="L611" s="128"/>
      <c r="M611" s="114" t="str">
        <f t="shared" si="9"/>
        <v xml:space="preserve">   </v>
      </c>
    </row>
    <row r="612" spans="1:13" s="55" customFormat="1" ht="71.25" customHeight="1" x14ac:dyDescent="0.2">
      <c r="A612" s="259" t="s">
        <v>82</v>
      </c>
      <c r="B612" s="255" t="s">
        <v>104</v>
      </c>
      <c r="C612" s="111" t="s">
        <v>685</v>
      </c>
      <c r="D612" s="111" t="s">
        <v>686</v>
      </c>
      <c r="E612" s="189" t="s">
        <v>687</v>
      </c>
      <c r="F612" s="189" t="s">
        <v>688</v>
      </c>
      <c r="G612" s="112" t="s">
        <v>286</v>
      </c>
      <c r="H612" s="112" t="s">
        <v>493</v>
      </c>
      <c r="I612" s="189" t="s">
        <v>689</v>
      </c>
      <c r="J612" s="189" t="s">
        <v>690</v>
      </c>
      <c r="K612" s="86"/>
      <c r="L612" s="113" t="str">
        <f>CONCATENATE(C612," ",D612," ",E612," ",F612," ",C613," ",D613," ",E613," ",F613)</f>
        <v xml:space="preserve">UC3.C2 Efectuar la instalación de sistemas mecatrónicos  considerando las buenas prácticas de instalación, requerimientos funcionales, condición de operación y estándares de seguridad.        </v>
      </c>
      <c r="M612" s="114" t="str">
        <f t="shared" si="9"/>
        <v>C2.I1 Identifica necesidades del sector productivo, relacionándolas a los sistemas mecatrónicas considerando los requerimientos funcionales. Y optimización de los procesos.</v>
      </c>
    </row>
    <row r="613" spans="1:13" s="55" customFormat="1" ht="102" x14ac:dyDescent="0.2">
      <c r="A613" s="259"/>
      <c r="B613" s="255"/>
      <c r="C613" s="115"/>
      <c r="D613" s="116"/>
      <c r="E613" s="117"/>
      <c r="F613" s="118"/>
      <c r="G613" s="112" t="s">
        <v>290</v>
      </c>
      <c r="H613" s="112" t="s">
        <v>353</v>
      </c>
      <c r="I613" s="189" t="s">
        <v>691</v>
      </c>
      <c r="J613" s="189" t="s">
        <v>692</v>
      </c>
      <c r="K613" s="86"/>
      <c r="L613" s="119"/>
      <c r="M613" s="114" t="str">
        <f t="shared" si="9"/>
        <v>C2.I2 Elabora los planos , diagramas y manuales técnicos de los componentes mecatronicos  de acuerdo a los requerimientos funcionales , buenas prácticas de diseño eléctricos , electrónicos , mecánicos y de software , condiciones de operación , estándares de seguridad y normatividad vigentes.</v>
      </c>
    </row>
    <row r="614" spans="1:13" s="55" customFormat="1" ht="38.25" x14ac:dyDescent="0.2">
      <c r="A614" s="259"/>
      <c r="B614" s="255"/>
      <c r="C614" s="115"/>
      <c r="D614" s="116"/>
      <c r="E614" s="117"/>
      <c r="F614" s="118"/>
      <c r="G614" s="112" t="s">
        <v>294</v>
      </c>
      <c r="H614" s="112" t="s">
        <v>693</v>
      </c>
      <c r="I614" s="189" t="s">
        <v>694</v>
      </c>
      <c r="J614" s="189" t="s">
        <v>695</v>
      </c>
      <c r="K614" s="86"/>
      <c r="L614" s="119"/>
      <c r="M614" s="114" t="str">
        <f t="shared" si="9"/>
        <v>C2.I3 Planifica  la implementación o ejecución del proyecto  considerando las buenas prácticas de diseño y requerimientos funcionales.</v>
      </c>
    </row>
    <row r="615" spans="1:13" s="55" customFormat="1" ht="38.25" x14ac:dyDescent="0.2">
      <c r="A615" s="259"/>
      <c r="B615" s="255"/>
      <c r="C615" s="115"/>
      <c r="D615" s="116"/>
      <c r="E615" s="117"/>
      <c r="F615" s="118"/>
      <c r="G615" s="112" t="s">
        <v>298</v>
      </c>
      <c r="H615" s="112" t="s">
        <v>696</v>
      </c>
      <c r="I615" s="189" t="s">
        <v>697</v>
      </c>
      <c r="J615" s="189" t="s">
        <v>698</v>
      </c>
      <c r="K615" s="86"/>
      <c r="L615" s="119"/>
      <c r="M615" s="114" t="str">
        <f t="shared" si="9"/>
        <v>C2.I4 Define los procedimientos para el seguimiento y control en la ejecución del proyecto justificando la selección de variables e instrumentos empleados.</v>
      </c>
    </row>
    <row r="616" spans="1:13" s="55" customFormat="1" ht="63.75" x14ac:dyDescent="0.2">
      <c r="A616" s="259"/>
      <c r="B616" s="255"/>
      <c r="C616" s="115"/>
      <c r="D616" s="116"/>
      <c r="E616" s="117"/>
      <c r="F616" s="118"/>
      <c r="G616" s="112" t="s">
        <v>551</v>
      </c>
      <c r="H616" s="112" t="s">
        <v>316</v>
      </c>
      <c r="I616" s="189" t="s">
        <v>699</v>
      </c>
      <c r="J616" s="189" t="s">
        <v>700</v>
      </c>
      <c r="K616" s="86"/>
      <c r="L616" s="119"/>
      <c r="M616" s="114" t="str">
        <f t="shared" si="9"/>
        <v>C2.I5 Ejecuta el proyecto  utilizando eficazmente las competencias técnicas, personales, condición de operación y estándares de calidad.</v>
      </c>
    </row>
    <row r="617" spans="1:13" s="55" customFormat="1" x14ac:dyDescent="0.2">
      <c r="A617" s="259"/>
      <c r="B617" s="255"/>
      <c r="C617" s="115"/>
      <c r="D617" s="116"/>
      <c r="E617" s="117"/>
      <c r="F617" s="118"/>
      <c r="G617" s="112"/>
      <c r="H617" s="112"/>
      <c r="I617" s="111"/>
      <c r="J617" s="111"/>
      <c r="K617" s="86"/>
      <c r="L617" s="119"/>
      <c r="M617" s="114" t="str">
        <f t="shared" si="9"/>
        <v xml:space="preserve">   </v>
      </c>
    </row>
    <row r="618" spans="1:13" s="55" customFormat="1" x14ac:dyDescent="0.2">
      <c r="A618" s="259"/>
      <c r="B618" s="255"/>
      <c r="C618" s="115"/>
      <c r="D618" s="116"/>
      <c r="E618" s="117"/>
      <c r="F618" s="118"/>
      <c r="G618" s="112"/>
      <c r="H618" s="112"/>
      <c r="I618" s="111"/>
      <c r="J618" s="111"/>
      <c r="K618" s="86"/>
      <c r="L618" s="119"/>
      <c r="M618" s="114" t="str">
        <f t="shared" si="9"/>
        <v xml:space="preserve">   </v>
      </c>
    </row>
    <row r="619" spans="1:13" s="55" customFormat="1" x14ac:dyDescent="0.2">
      <c r="A619" s="259"/>
      <c r="B619" s="255"/>
      <c r="C619" s="115"/>
      <c r="D619" s="116"/>
      <c r="E619" s="117"/>
      <c r="F619" s="118"/>
      <c r="G619" s="112"/>
      <c r="H619" s="112"/>
      <c r="I619" s="111"/>
      <c r="J619" s="111"/>
      <c r="K619" s="86"/>
      <c r="L619" s="119"/>
      <c r="M619" s="114" t="str">
        <f t="shared" si="9"/>
        <v xml:space="preserve">   </v>
      </c>
    </row>
    <row r="620" spans="1:13" s="55" customFormat="1" x14ac:dyDescent="0.2">
      <c r="A620" s="259"/>
      <c r="B620" s="255"/>
      <c r="C620" s="115"/>
      <c r="D620" s="116"/>
      <c r="E620" s="117"/>
      <c r="F620" s="118"/>
      <c r="G620" s="112"/>
      <c r="H620" s="112"/>
      <c r="I620" s="111"/>
      <c r="J620" s="111"/>
      <c r="K620" s="86"/>
      <c r="L620" s="119"/>
      <c r="M620" s="114" t="str">
        <f t="shared" si="9"/>
        <v xml:space="preserve">   </v>
      </c>
    </row>
    <row r="621" spans="1:13" s="55" customFormat="1" x14ac:dyDescent="0.2">
      <c r="A621" s="259"/>
      <c r="B621" s="255"/>
      <c r="C621" s="115"/>
      <c r="D621" s="116"/>
      <c r="E621" s="117"/>
      <c r="F621" s="118"/>
      <c r="G621" s="112"/>
      <c r="H621" s="112"/>
      <c r="I621" s="111"/>
      <c r="J621" s="111"/>
      <c r="K621" s="86"/>
      <c r="L621" s="119"/>
      <c r="M621" s="114" t="str">
        <f t="shared" si="9"/>
        <v xml:space="preserve">   </v>
      </c>
    </row>
    <row r="622" spans="1:13" s="55" customFormat="1" ht="87.75" customHeight="1" x14ac:dyDescent="0.2">
      <c r="A622" s="259" t="s">
        <v>82</v>
      </c>
      <c r="B622" s="255" t="s">
        <v>104</v>
      </c>
      <c r="C622" s="111" t="s">
        <v>701</v>
      </c>
      <c r="D622" s="111" t="s">
        <v>702</v>
      </c>
      <c r="E622" s="189" t="s">
        <v>703</v>
      </c>
      <c r="F622" s="189" t="s">
        <v>704</v>
      </c>
      <c r="G622" s="112" t="s">
        <v>323</v>
      </c>
      <c r="H622" s="112" t="s">
        <v>642</v>
      </c>
      <c r="I622" s="189" t="s">
        <v>705</v>
      </c>
      <c r="J622" s="189" t="s">
        <v>706</v>
      </c>
      <c r="K622" s="86"/>
      <c r="L622" s="113" t="str">
        <f>CONCATENATE(C622," ",D622," ",E622," ",F622," ",C623," ",D623," ",E623," ",F623)</f>
        <v xml:space="preserve">UC3.C5 Programar máquinas- herramienta de control numérico optimizando el proceso de planeación, programación y ejecución de programas de piezas cilíndricas y prismáticas,  utilizando las tecnologías CNC y CAD/CAM.    </v>
      </c>
      <c r="M622" s="114" t="str">
        <f t="shared" si="9"/>
        <v>C5.I1  Interpreta planos de ensamble y despiece de elementos mecanicos considerando la normatividad vigente.</v>
      </c>
    </row>
    <row r="623" spans="1:13" s="55" customFormat="1" ht="63.75" x14ac:dyDescent="0.2">
      <c r="A623" s="259"/>
      <c r="B623" s="255"/>
      <c r="C623" s="115"/>
      <c r="D623" s="116"/>
      <c r="E623" s="117"/>
      <c r="F623" s="118"/>
      <c r="G623" s="112" t="s">
        <v>327</v>
      </c>
      <c r="H623" s="112" t="s">
        <v>544</v>
      </c>
      <c r="I623" s="189" t="s">
        <v>707</v>
      </c>
      <c r="J623" s="189" t="s">
        <v>708</v>
      </c>
      <c r="K623" s="86"/>
      <c r="L623" s="119"/>
      <c r="M623" s="114" t="str">
        <f t="shared" si="9"/>
        <v>C5.I2 Selecciona herramientas de diseño mediante software de manufactura integrada por computador  considerando la optimización de procesos, uso eficiente de la energía, control de calidad, estándares de seguridad y normativa vigente.</v>
      </c>
    </row>
    <row r="624" spans="1:13" s="55" customFormat="1" ht="42" customHeight="1" x14ac:dyDescent="0.2">
      <c r="A624" s="259"/>
      <c r="B624" s="255"/>
      <c r="C624" s="115"/>
      <c r="D624" s="116"/>
      <c r="E624" s="117"/>
      <c r="F624" s="118"/>
      <c r="G624" s="112" t="s">
        <v>330</v>
      </c>
      <c r="H624" s="112" t="s">
        <v>709</v>
      </c>
      <c r="I624" s="189" t="s">
        <v>710</v>
      </c>
      <c r="J624" s="189" t="s">
        <v>711</v>
      </c>
      <c r="K624" s="86"/>
      <c r="L624" s="119"/>
      <c r="M624" s="114" t="str">
        <f t="shared" si="9"/>
        <v>C5.I3 Opera máquinas de control numérico utilizando software (lenguaje G), teniendo en cuenta parámetros uso racional de la energía y estándares de seguridad.</v>
      </c>
    </row>
    <row r="625" spans="1:13" s="55" customFormat="1" ht="27" customHeight="1" x14ac:dyDescent="0.2">
      <c r="A625" s="259"/>
      <c r="B625" s="255"/>
      <c r="C625" s="115"/>
      <c r="D625" s="116"/>
      <c r="E625" s="117"/>
      <c r="F625" s="118"/>
      <c r="G625" s="112" t="s">
        <v>334</v>
      </c>
      <c r="H625" s="112" t="s">
        <v>316</v>
      </c>
      <c r="I625" s="111" t="s">
        <v>712</v>
      </c>
      <c r="J625" s="111" t="s">
        <v>713</v>
      </c>
      <c r="K625" s="86"/>
      <c r="L625" s="119"/>
      <c r="M625" s="114" t="str">
        <f t="shared" si="9"/>
        <v>C5.I4 Ejecuta programas en máquinas CNC, utilizando sistemas CAD/CAM.</v>
      </c>
    </row>
    <row r="626" spans="1:13" s="55" customFormat="1" x14ac:dyDescent="0.2">
      <c r="A626" s="259"/>
      <c r="B626" s="255"/>
      <c r="C626" s="115"/>
      <c r="D626" s="116"/>
      <c r="E626" s="117"/>
      <c r="F626" s="118"/>
      <c r="G626" s="112"/>
      <c r="H626" s="112"/>
      <c r="I626" s="111"/>
      <c r="J626" s="111"/>
      <c r="K626" s="86"/>
      <c r="L626" s="119"/>
      <c r="M626" s="114" t="str">
        <f t="shared" si="9"/>
        <v xml:space="preserve">   </v>
      </c>
    </row>
    <row r="627" spans="1:13" s="55" customFormat="1" x14ac:dyDescent="0.2">
      <c r="A627" s="259"/>
      <c r="B627" s="255"/>
      <c r="C627" s="115"/>
      <c r="D627" s="116"/>
      <c r="E627" s="117"/>
      <c r="F627" s="118"/>
      <c r="G627" s="112"/>
      <c r="H627" s="112"/>
      <c r="I627" s="111"/>
      <c r="J627" s="111"/>
      <c r="K627" s="86"/>
      <c r="L627" s="119"/>
      <c r="M627" s="114" t="str">
        <f t="shared" si="9"/>
        <v xml:space="preserve">   </v>
      </c>
    </row>
    <row r="628" spans="1:13" s="55" customFormat="1" x14ac:dyDescent="0.2">
      <c r="A628" s="259"/>
      <c r="B628" s="255"/>
      <c r="C628" s="115"/>
      <c r="D628" s="116"/>
      <c r="E628" s="117"/>
      <c r="F628" s="118"/>
      <c r="G628" s="112"/>
      <c r="H628" s="112"/>
      <c r="I628" s="111"/>
      <c r="J628" s="111"/>
      <c r="K628" s="86"/>
      <c r="L628" s="119"/>
      <c r="M628" s="114" t="str">
        <f t="shared" si="9"/>
        <v xml:space="preserve">   </v>
      </c>
    </row>
    <row r="629" spans="1:13" s="55" customFormat="1" x14ac:dyDescent="0.2">
      <c r="A629" s="259"/>
      <c r="B629" s="255"/>
      <c r="C629" s="115"/>
      <c r="D629" s="116"/>
      <c r="E629" s="117"/>
      <c r="F629" s="118"/>
      <c r="G629" s="112"/>
      <c r="H629" s="112"/>
      <c r="I629" s="111"/>
      <c r="J629" s="111"/>
      <c r="K629" s="86"/>
      <c r="L629" s="119"/>
      <c r="M629" s="114" t="str">
        <f t="shared" si="9"/>
        <v xml:space="preserve">   </v>
      </c>
    </row>
    <row r="630" spans="1:13" s="55" customFormat="1" x14ac:dyDescent="0.2">
      <c r="A630" s="259"/>
      <c r="B630" s="255"/>
      <c r="C630" s="115"/>
      <c r="D630" s="116"/>
      <c r="E630" s="117"/>
      <c r="F630" s="118"/>
      <c r="G630" s="112"/>
      <c r="H630" s="112"/>
      <c r="I630" s="111"/>
      <c r="J630" s="111"/>
      <c r="K630" s="86"/>
      <c r="L630" s="119"/>
      <c r="M630" s="114" t="str">
        <f t="shared" si="9"/>
        <v xml:space="preserve">   </v>
      </c>
    </row>
    <row r="631" spans="1:13" s="55" customFormat="1" x14ac:dyDescent="0.2">
      <c r="A631" s="259"/>
      <c r="B631" s="255"/>
      <c r="C631" s="115"/>
      <c r="D631" s="116"/>
      <c r="E631" s="117"/>
      <c r="F631" s="118"/>
      <c r="G631" s="112"/>
      <c r="H631" s="112"/>
      <c r="I631" s="111"/>
      <c r="J631" s="111"/>
      <c r="K631" s="86"/>
      <c r="L631" s="119"/>
      <c r="M631" s="114" t="str">
        <f t="shared" si="9"/>
        <v xml:space="preserve">   </v>
      </c>
    </row>
    <row r="632" spans="1:13" s="55" customFormat="1" ht="63" customHeight="1" x14ac:dyDescent="0.2">
      <c r="A632" s="259" t="s">
        <v>82</v>
      </c>
      <c r="B632" s="255" t="s">
        <v>104</v>
      </c>
      <c r="C632" s="111" t="s">
        <v>714</v>
      </c>
      <c r="D632" s="111" t="s">
        <v>341</v>
      </c>
      <c r="E632" s="189" t="s">
        <v>715</v>
      </c>
      <c r="F632" s="189" t="s">
        <v>716</v>
      </c>
      <c r="G632" s="112" t="s">
        <v>383</v>
      </c>
      <c r="H632" s="112" t="s">
        <v>287</v>
      </c>
      <c r="I632" s="189" t="s">
        <v>717</v>
      </c>
      <c r="J632" s="189" t="s">
        <v>718</v>
      </c>
      <c r="K632" s="86"/>
      <c r="L632" s="113" t="str">
        <f>CONCATENATE(C632," ",D632," ",E632," ",F632," ",C633," ",D633," ",E633," ",F633)</f>
        <v xml:space="preserve">UC3.C6 Aplicar algoritmos computacionales para la puesta en operación y mantenimiento de un sistema robotizado usando técnicas de control avanzado basados en el modelo dinámico del manipulador.        </v>
      </c>
      <c r="M632" s="114" t="str">
        <f t="shared" si="9"/>
        <v>C6.I1 Explica los diferentes tipos de robots y/o sistemas de control de movimiento   identificado los componentes que los forman y determinando sus aplicaciones en entornos industriales automatizados.</v>
      </c>
    </row>
    <row r="633" spans="1:13" s="55" customFormat="1" ht="38.25" x14ac:dyDescent="0.2">
      <c r="A633" s="259"/>
      <c r="B633" s="255"/>
      <c r="C633" s="115"/>
      <c r="D633" s="116"/>
      <c r="E633" s="117"/>
      <c r="F633" s="118"/>
      <c r="G633" s="112" t="s">
        <v>386</v>
      </c>
      <c r="H633" s="112" t="s">
        <v>719</v>
      </c>
      <c r="I633" s="189" t="s">
        <v>720</v>
      </c>
      <c r="J633" s="189" t="s">
        <v>721</v>
      </c>
      <c r="K633" s="86"/>
      <c r="L633" s="119"/>
      <c r="M633" s="114" t="str">
        <f t="shared" si="9"/>
        <v>C6.I2 Configura sistemas robóticos y/o de control de movimiento  seleccionando y conectando los elementos que lo componen.</v>
      </c>
    </row>
    <row r="634" spans="1:13" s="55" customFormat="1" ht="42.75" customHeight="1" x14ac:dyDescent="0.2">
      <c r="A634" s="259"/>
      <c r="B634" s="255"/>
      <c r="C634" s="115"/>
      <c r="D634" s="116"/>
      <c r="E634" s="117"/>
      <c r="F634" s="118"/>
      <c r="G634" s="112" t="s">
        <v>389</v>
      </c>
      <c r="H634" s="112" t="s">
        <v>722</v>
      </c>
      <c r="I634" s="189" t="s">
        <v>723</v>
      </c>
      <c r="J634" s="189" t="s">
        <v>724</v>
      </c>
      <c r="K634" s="86"/>
      <c r="L634" s="119"/>
      <c r="M634" s="114" t="str">
        <f t="shared" si="9"/>
        <v>C6.I3 Repara averías en entornos industriales robotizados y/o de control de movimiento  diagnosticando disfunciones y elaborando informes de incidencias.</v>
      </c>
    </row>
    <row r="635" spans="1:13" s="55" customFormat="1" ht="89.25" x14ac:dyDescent="0.2">
      <c r="A635" s="259"/>
      <c r="B635" s="255"/>
      <c r="C635" s="115"/>
      <c r="D635" s="116"/>
      <c r="E635" s="117"/>
      <c r="F635" s="118"/>
      <c r="G635" s="112" t="s">
        <v>393</v>
      </c>
      <c r="H635" s="112" t="s">
        <v>312</v>
      </c>
      <c r="I635" s="189" t="s">
        <v>725</v>
      </c>
      <c r="J635" s="189" t="s">
        <v>726</v>
      </c>
      <c r="K635" s="86"/>
      <c r="L635" s="119"/>
      <c r="M635" s="114" t="str">
        <f t="shared" si="9"/>
        <v>C6.I4 Realiza puesta en operación del sistema mecatrónica  de acuerdo a los requerimientos funcionales, condiciones del entorno condiciones de operación, control de calidad, estándares de seguridad y normativa vigente.</v>
      </c>
    </row>
    <row r="636" spans="1:13" s="55" customFormat="1" x14ac:dyDescent="0.2">
      <c r="A636" s="259"/>
      <c r="B636" s="255"/>
      <c r="C636" s="115"/>
      <c r="D636" s="116"/>
      <c r="E636" s="117"/>
      <c r="F636" s="118"/>
      <c r="G636" s="112"/>
      <c r="H636" s="112"/>
      <c r="I636" s="111"/>
      <c r="J636" s="111"/>
      <c r="K636" s="86"/>
      <c r="L636" s="119"/>
      <c r="M636" s="114" t="str">
        <f t="shared" si="9"/>
        <v xml:space="preserve">   </v>
      </c>
    </row>
    <row r="637" spans="1:13" s="55" customFormat="1" x14ac:dyDescent="0.2">
      <c r="A637" s="259"/>
      <c r="B637" s="255"/>
      <c r="C637" s="115"/>
      <c r="D637" s="116"/>
      <c r="E637" s="117"/>
      <c r="F637" s="118"/>
      <c r="G637" s="112"/>
      <c r="H637" s="112"/>
      <c r="I637" s="111"/>
      <c r="J637" s="111"/>
      <c r="K637" s="86"/>
      <c r="L637" s="119"/>
      <c r="M637" s="114" t="str">
        <f t="shared" si="9"/>
        <v xml:space="preserve">   </v>
      </c>
    </row>
    <row r="638" spans="1:13" s="55" customFormat="1" x14ac:dyDescent="0.2">
      <c r="A638" s="259"/>
      <c r="B638" s="255"/>
      <c r="C638" s="115"/>
      <c r="D638" s="116"/>
      <c r="E638" s="117"/>
      <c r="F638" s="118"/>
      <c r="G638" s="112"/>
      <c r="H638" s="112"/>
      <c r="I638" s="111"/>
      <c r="J638" s="111"/>
      <c r="K638" s="86"/>
      <c r="L638" s="119"/>
      <c r="M638" s="114" t="str">
        <f t="shared" si="9"/>
        <v xml:space="preserve">   </v>
      </c>
    </row>
    <row r="639" spans="1:13" s="55" customFormat="1" x14ac:dyDescent="0.2">
      <c r="A639" s="259"/>
      <c r="B639" s="255"/>
      <c r="C639" s="115"/>
      <c r="D639" s="116"/>
      <c r="E639" s="117"/>
      <c r="F639" s="118"/>
      <c r="G639" s="112"/>
      <c r="H639" s="112"/>
      <c r="I639" s="111"/>
      <c r="J639" s="111"/>
      <c r="K639" s="86"/>
      <c r="L639" s="119"/>
      <c r="M639" s="114" t="str">
        <f t="shared" si="9"/>
        <v xml:space="preserve">   </v>
      </c>
    </row>
    <row r="640" spans="1:13" s="55" customFormat="1" x14ac:dyDescent="0.2">
      <c r="A640" s="259"/>
      <c r="B640" s="255"/>
      <c r="C640" s="115"/>
      <c r="D640" s="116"/>
      <c r="E640" s="117"/>
      <c r="F640" s="118"/>
      <c r="G640" s="112"/>
      <c r="H640" s="112"/>
      <c r="I640" s="111"/>
      <c r="J640" s="111"/>
      <c r="K640" s="86"/>
      <c r="L640" s="119"/>
      <c r="M640" s="114" t="str">
        <f t="shared" si="9"/>
        <v xml:space="preserve">   </v>
      </c>
    </row>
    <row r="641" spans="1:13" s="55" customFormat="1" x14ac:dyDescent="0.2">
      <c r="A641" s="259"/>
      <c r="B641" s="255"/>
      <c r="C641" s="115"/>
      <c r="D641" s="116"/>
      <c r="E641" s="117"/>
      <c r="F641" s="118"/>
      <c r="G641" s="112"/>
      <c r="H641" s="112"/>
      <c r="I641" s="111"/>
      <c r="J641" s="111"/>
      <c r="K641" s="86"/>
      <c r="L641" s="119"/>
      <c r="M641" s="114" t="str">
        <f t="shared" si="9"/>
        <v xml:space="preserve">   </v>
      </c>
    </row>
    <row r="642" spans="1:13" s="55" customFormat="1" ht="67.5" customHeight="1" x14ac:dyDescent="0.2">
      <c r="A642" s="259" t="s">
        <v>82</v>
      </c>
      <c r="B642" s="255" t="s">
        <v>104</v>
      </c>
      <c r="C642" s="111" t="s">
        <v>727</v>
      </c>
      <c r="D642" s="111" t="s">
        <v>728</v>
      </c>
      <c r="E642" s="189" t="s">
        <v>729</v>
      </c>
      <c r="F642" s="189" t="s">
        <v>730</v>
      </c>
      <c r="G642" s="112" t="s">
        <v>403</v>
      </c>
      <c r="H642" s="112" t="s">
        <v>493</v>
      </c>
      <c r="I642" s="189" t="s">
        <v>731</v>
      </c>
      <c r="J642" s="189" t="s">
        <v>732</v>
      </c>
      <c r="K642" s="86"/>
      <c r="L642" s="113" t="str">
        <f>CONCATENATE(C642," ",D642," ",E642," ",F642," ",C643," ",D643," ",E643," ",F643)</f>
        <v xml:space="preserve">UC3.C7 Diseñar  elementos mecánicos y máquinas automáticas de los sistemas industriales  considerando la mejor alternativa de fabricación y costos, mediante estándares de calidad y normatividad vigente.     </v>
      </c>
      <c r="M642" s="114" t="str">
        <f t="shared" si="9"/>
        <v>C7.I1 Identifica necesidades al diseñar máquinas automáticas considerando los requerimientos funcionales, condición de operación y estándares de calidad.</v>
      </c>
    </row>
    <row r="643" spans="1:13" s="55" customFormat="1" ht="25.5" x14ac:dyDescent="0.2">
      <c r="A643" s="259"/>
      <c r="B643" s="255"/>
      <c r="C643" s="115"/>
      <c r="D643" s="116"/>
      <c r="E643" s="117"/>
      <c r="F643" s="118"/>
      <c r="G643" s="112" t="s">
        <v>406</v>
      </c>
      <c r="H643" s="112" t="s">
        <v>696</v>
      </c>
      <c r="I643" s="189" t="s">
        <v>733</v>
      </c>
      <c r="J643" s="189" t="s">
        <v>734</v>
      </c>
      <c r="K643" s="86"/>
      <c r="L643" s="119"/>
      <c r="M643" s="114" t="str">
        <f t="shared" si="9"/>
        <v>C7.I2 Define os elementos de unión, estructurales condición de operación y estándares de calidad.</v>
      </c>
    </row>
    <row r="644" spans="1:13" s="55" customFormat="1" ht="63.75" x14ac:dyDescent="0.2">
      <c r="A644" s="259"/>
      <c r="B644" s="255"/>
      <c r="C644" s="115"/>
      <c r="D644" s="116"/>
      <c r="E644" s="117"/>
      <c r="F644" s="118"/>
      <c r="G644" s="112" t="s">
        <v>410</v>
      </c>
      <c r="H644" s="112" t="s">
        <v>316</v>
      </c>
      <c r="I644" s="111" t="s">
        <v>735</v>
      </c>
      <c r="J644" s="189" t="s">
        <v>700</v>
      </c>
      <c r="K644" s="86"/>
      <c r="L644" s="119"/>
      <c r="M644" s="114" t="str">
        <f t="shared" si="9"/>
        <v>C7.I3 Ejecuta el proyecto utilizando eficazmente las competencias técnicas, personales, condición de operación y estándares de calidad.</v>
      </c>
    </row>
    <row r="645" spans="1:13" s="55" customFormat="1" ht="63.75" x14ac:dyDescent="0.2">
      <c r="A645" s="259"/>
      <c r="B645" s="255"/>
      <c r="C645" s="115"/>
      <c r="D645" s="116"/>
      <c r="E645" s="117"/>
      <c r="F645" s="118"/>
      <c r="G645" s="112" t="s">
        <v>413</v>
      </c>
      <c r="H645" s="112" t="s">
        <v>560</v>
      </c>
      <c r="I645" s="189" t="s">
        <v>736</v>
      </c>
      <c r="J645" s="189" t="s">
        <v>737</v>
      </c>
      <c r="K645" s="86"/>
      <c r="L645" s="119"/>
      <c r="M645" s="114" t="str">
        <f t="shared" si="9"/>
        <v>C7.I4 Diseña máquinas automáticas de acuerdo a la necesidad del  mercado industrial considerando condiciones de operación y estándares de seguridad.</v>
      </c>
    </row>
    <row r="646" spans="1:13" s="55" customFormat="1" ht="114.75" x14ac:dyDescent="0.2">
      <c r="A646" s="259"/>
      <c r="B646" s="255"/>
      <c r="C646" s="115"/>
      <c r="D646" s="116"/>
      <c r="E646" s="117"/>
      <c r="F646" s="118"/>
      <c r="G646" s="112" t="s">
        <v>738</v>
      </c>
      <c r="H646" s="112" t="s">
        <v>739</v>
      </c>
      <c r="I646" s="189" t="s">
        <v>740</v>
      </c>
      <c r="J646" s="189" t="s">
        <v>741</v>
      </c>
      <c r="K646" s="86"/>
      <c r="L646" s="119"/>
      <c r="M646" s="114" t="str">
        <f t="shared" si="9"/>
        <v>C7.I5 Ensambla componentes  eléctricos  , electrónicos y mecánicos de acuerdo al diseño del sistema mecatrónica , movilidad de las  partes  mecánicas , buenas prácticas de fabricación de componentes , condiciones de operación , estándares de seguridad y normatividad vigente.</v>
      </c>
    </row>
    <row r="647" spans="1:13" s="55" customFormat="1" x14ac:dyDescent="0.2">
      <c r="A647" s="259"/>
      <c r="B647" s="255"/>
      <c r="C647" s="115"/>
      <c r="D647" s="116"/>
      <c r="E647" s="117"/>
      <c r="F647" s="118"/>
      <c r="G647" s="112"/>
      <c r="H647" s="112"/>
      <c r="I647" s="111"/>
      <c r="J647" s="111"/>
      <c r="K647" s="86"/>
      <c r="L647" s="119"/>
      <c r="M647" s="114" t="str">
        <f t="shared" si="9"/>
        <v xml:space="preserve">   </v>
      </c>
    </row>
    <row r="648" spans="1:13" s="55" customFormat="1" x14ac:dyDescent="0.2">
      <c r="A648" s="259"/>
      <c r="B648" s="255"/>
      <c r="C648" s="115"/>
      <c r="D648" s="116"/>
      <c r="E648" s="117"/>
      <c r="F648" s="118"/>
      <c r="G648" s="112"/>
      <c r="H648" s="112"/>
      <c r="I648" s="111"/>
      <c r="J648" s="111"/>
      <c r="K648" s="86"/>
      <c r="L648" s="119"/>
      <c r="M648" s="114" t="str">
        <f t="shared" si="9"/>
        <v xml:space="preserve">   </v>
      </c>
    </row>
    <row r="649" spans="1:13" s="55" customFormat="1" x14ac:dyDescent="0.2">
      <c r="A649" s="259"/>
      <c r="B649" s="255"/>
      <c r="C649" s="115"/>
      <c r="D649" s="116"/>
      <c r="E649" s="117"/>
      <c r="F649" s="118"/>
      <c r="G649" s="112"/>
      <c r="H649" s="112"/>
      <c r="I649" s="111"/>
      <c r="J649" s="111"/>
      <c r="K649" s="86"/>
      <c r="L649" s="119"/>
      <c r="M649" s="114" t="str">
        <f t="shared" si="9"/>
        <v xml:space="preserve">   </v>
      </c>
    </row>
    <row r="650" spans="1:13" s="55" customFormat="1" x14ac:dyDescent="0.2">
      <c r="A650" s="259"/>
      <c r="B650" s="255"/>
      <c r="C650" s="115"/>
      <c r="D650" s="116"/>
      <c r="E650" s="117"/>
      <c r="F650" s="118"/>
      <c r="G650" s="112"/>
      <c r="H650" s="112"/>
      <c r="I650" s="111"/>
      <c r="J650" s="111"/>
      <c r="K650" s="86"/>
      <c r="L650" s="119"/>
      <c r="M650" s="114" t="str">
        <f t="shared" si="9"/>
        <v xml:space="preserve">   </v>
      </c>
    </row>
    <row r="651" spans="1:13" s="55" customFormat="1" x14ac:dyDescent="0.2">
      <c r="A651" s="259"/>
      <c r="B651" s="255"/>
      <c r="C651" s="115"/>
      <c r="D651" s="116"/>
      <c r="E651" s="117"/>
      <c r="F651" s="118"/>
      <c r="G651" s="112"/>
      <c r="H651" s="112"/>
      <c r="I651" s="111"/>
      <c r="J651" s="111"/>
      <c r="K651" s="86"/>
      <c r="L651" s="119"/>
      <c r="M651" s="114" t="str">
        <f t="shared" ref="M651:M714" si="10">CONCATENATE(G651," ",H651," ",I651," ",J651)</f>
        <v xml:space="preserve">   </v>
      </c>
    </row>
    <row r="652" spans="1:13" s="55" customFormat="1" ht="60.75" customHeight="1" x14ac:dyDescent="0.2">
      <c r="A652" s="259" t="s">
        <v>82</v>
      </c>
      <c r="B652" s="255" t="s">
        <v>104</v>
      </c>
      <c r="C652" s="111" t="s">
        <v>742</v>
      </c>
      <c r="D652" s="111" t="s">
        <v>283</v>
      </c>
      <c r="E652" s="189" t="s">
        <v>743</v>
      </c>
      <c r="F652" s="189" t="s">
        <v>744</v>
      </c>
      <c r="G652" s="112" t="s">
        <v>262</v>
      </c>
      <c r="H652" s="112" t="s">
        <v>524</v>
      </c>
      <c r="I652" s="189" t="s">
        <v>745</v>
      </c>
      <c r="J652" s="189" t="s">
        <v>746</v>
      </c>
      <c r="K652" s="86"/>
      <c r="L652" s="113" t="str">
        <f>CONCATENATE(C652," ",D652," ",E652," ",F652," ",C653," ",D653," ",E653," ",F653)</f>
        <v xml:space="preserve">UC3.C1 Elaborar sistemas de control inteligente con lógica programable  considerando las necesidades arquitectónicas y de eficiencia energetica según estándares de seguridad y normativa vigente.        </v>
      </c>
      <c r="M652" s="114" t="str">
        <f t="shared" si="10"/>
        <v>C1.I1 Analiza el requerimiento para el desarrollo de tecnologías involucradas en sistemas inteligentes  según requerimientos funcionales, estándares de seguridad y normativa vigente.</v>
      </c>
    </row>
    <row r="653" spans="1:13" s="55" customFormat="1" ht="51" x14ac:dyDescent="0.2">
      <c r="A653" s="259"/>
      <c r="B653" s="255"/>
      <c r="C653" s="115"/>
      <c r="D653" s="116"/>
      <c r="E653" s="117"/>
      <c r="F653" s="118"/>
      <c r="G653" s="112" t="s">
        <v>266</v>
      </c>
      <c r="H653" s="112" t="s">
        <v>560</v>
      </c>
      <c r="I653" s="189" t="s">
        <v>747</v>
      </c>
      <c r="J653" s="189" t="s">
        <v>748</v>
      </c>
      <c r="K653" s="86"/>
      <c r="L653" s="119"/>
      <c r="M653" s="114" t="str">
        <f t="shared" si="10"/>
        <v>C1.I2 Diseña  las propuestas tecnologicas de estructuras  inteligentes en un problema urbano arquitectónico  considerando las necesidades de control, requerimientos funcionales, estándares de seguridad y normativa vigente.</v>
      </c>
    </row>
    <row r="654" spans="1:13" s="55" customFormat="1" ht="38.25" x14ac:dyDescent="0.2">
      <c r="A654" s="259"/>
      <c r="B654" s="255"/>
      <c r="C654" s="115"/>
      <c r="D654" s="116"/>
      <c r="E654" s="117"/>
      <c r="F654" s="118"/>
      <c r="G654" s="112" t="s">
        <v>270</v>
      </c>
      <c r="H654" s="112" t="s">
        <v>316</v>
      </c>
      <c r="I654" s="189" t="s">
        <v>749</v>
      </c>
      <c r="J654" s="189" t="s">
        <v>750</v>
      </c>
      <c r="K654" s="86"/>
      <c r="L654" s="119"/>
      <c r="M654" s="114" t="str">
        <f t="shared" si="10"/>
        <v xml:space="preserve">C1.I3 Ejecuta  la propuesta tecnológica diseñada  considerando las canalizaciones  y conectividad. </v>
      </c>
    </row>
    <row r="655" spans="1:13" s="55" customFormat="1" ht="38.25" x14ac:dyDescent="0.2">
      <c r="A655" s="259"/>
      <c r="B655" s="255"/>
      <c r="C655" s="115"/>
      <c r="D655" s="116"/>
      <c r="E655" s="117"/>
      <c r="F655" s="118"/>
      <c r="G655" s="112" t="s">
        <v>274</v>
      </c>
      <c r="H655" s="112" t="s">
        <v>574</v>
      </c>
      <c r="I655" s="189" t="s">
        <v>751</v>
      </c>
      <c r="J655" s="189" t="s">
        <v>752</v>
      </c>
      <c r="K655" s="86"/>
      <c r="L655" s="119"/>
      <c r="M655" s="114" t="str">
        <f t="shared" si="10"/>
        <v>C1.I4 Verifica las tecnologías de la seguridad de edificios, puntos estratégicos considerando la zonificación, catastro y accesibilidad.</v>
      </c>
    </row>
    <row r="656" spans="1:13" s="55" customFormat="1" x14ac:dyDescent="0.2">
      <c r="A656" s="259"/>
      <c r="B656" s="255"/>
      <c r="C656" s="115"/>
      <c r="D656" s="116"/>
      <c r="E656" s="117"/>
      <c r="F656" s="118"/>
      <c r="G656" s="112"/>
      <c r="H656" s="112"/>
      <c r="I656" s="111"/>
      <c r="J656" s="111"/>
      <c r="K656" s="86"/>
      <c r="L656" s="119"/>
      <c r="M656" s="114" t="str">
        <f t="shared" si="10"/>
        <v xml:space="preserve">   </v>
      </c>
    </row>
    <row r="657" spans="1:13" s="55" customFormat="1" x14ac:dyDescent="0.2">
      <c r="A657" s="259"/>
      <c r="B657" s="255"/>
      <c r="C657" s="115"/>
      <c r="D657" s="116"/>
      <c r="E657" s="117"/>
      <c r="F657" s="118"/>
      <c r="G657" s="112"/>
      <c r="H657" s="112"/>
      <c r="I657" s="111"/>
      <c r="J657" s="111"/>
      <c r="K657" s="86"/>
      <c r="L657" s="119"/>
      <c r="M657" s="114" t="str">
        <f t="shared" si="10"/>
        <v xml:space="preserve">   </v>
      </c>
    </row>
    <row r="658" spans="1:13" s="55" customFormat="1" x14ac:dyDescent="0.2">
      <c r="A658" s="259"/>
      <c r="B658" s="255"/>
      <c r="C658" s="115"/>
      <c r="D658" s="116"/>
      <c r="E658" s="117"/>
      <c r="F658" s="118"/>
      <c r="G658" s="112"/>
      <c r="H658" s="112"/>
      <c r="I658" s="111"/>
      <c r="J658" s="111"/>
      <c r="K658" s="86"/>
      <c r="L658" s="119"/>
      <c r="M658" s="114" t="str">
        <f t="shared" si="10"/>
        <v xml:space="preserve">   </v>
      </c>
    </row>
    <row r="659" spans="1:13" s="55" customFormat="1" x14ac:dyDescent="0.2">
      <c r="A659" s="259"/>
      <c r="B659" s="255"/>
      <c r="C659" s="115"/>
      <c r="D659" s="116"/>
      <c r="E659" s="117"/>
      <c r="F659" s="118"/>
      <c r="G659" s="112"/>
      <c r="H659" s="112"/>
      <c r="I659" s="111"/>
      <c r="J659" s="111"/>
      <c r="K659" s="86"/>
      <c r="L659" s="119"/>
      <c r="M659" s="114" t="str">
        <f t="shared" si="10"/>
        <v xml:space="preserve">   </v>
      </c>
    </row>
    <row r="660" spans="1:13" s="55" customFormat="1" x14ac:dyDescent="0.2">
      <c r="A660" s="259"/>
      <c r="B660" s="255"/>
      <c r="C660" s="115"/>
      <c r="D660" s="116"/>
      <c r="E660" s="117"/>
      <c r="F660" s="118"/>
      <c r="G660" s="112"/>
      <c r="H660" s="112"/>
      <c r="I660" s="111"/>
      <c r="J660" s="111"/>
      <c r="K660" s="86"/>
      <c r="L660" s="119"/>
      <c r="M660" s="114" t="str">
        <f t="shared" si="10"/>
        <v xml:space="preserve">   </v>
      </c>
    </row>
    <row r="661" spans="1:13" s="55" customFormat="1" x14ac:dyDescent="0.2">
      <c r="A661" s="259"/>
      <c r="B661" s="255"/>
      <c r="C661" s="115"/>
      <c r="D661" s="116"/>
      <c r="E661" s="117"/>
      <c r="F661" s="118"/>
      <c r="G661" s="112"/>
      <c r="H661" s="112"/>
      <c r="I661" s="111"/>
      <c r="J661" s="111"/>
      <c r="K661" s="86"/>
      <c r="L661" s="119"/>
      <c r="M661" s="114" t="str">
        <f t="shared" si="10"/>
        <v xml:space="preserve">   </v>
      </c>
    </row>
    <row r="662" spans="1:13" s="55" customFormat="1" ht="70.5" customHeight="1" x14ac:dyDescent="0.2">
      <c r="A662" s="259" t="s">
        <v>82</v>
      </c>
      <c r="B662" s="255" t="s">
        <v>104</v>
      </c>
      <c r="C662" s="111" t="s">
        <v>753</v>
      </c>
      <c r="D662" s="111" t="s">
        <v>754</v>
      </c>
      <c r="E662" s="189" t="s">
        <v>755</v>
      </c>
      <c r="F662" s="189" t="s">
        <v>756</v>
      </c>
      <c r="G662" s="112" t="s">
        <v>363</v>
      </c>
      <c r="H662" s="112" t="s">
        <v>370</v>
      </c>
      <c r="I662" s="189" t="s">
        <v>757</v>
      </c>
      <c r="J662" s="189" t="s">
        <v>758</v>
      </c>
      <c r="K662" s="86"/>
      <c r="L662" s="113" t="str">
        <f>CONCATENATE(C662," ",D662," ",E662," ",F662," ",C663," ",D663," ",E663," ",F663)</f>
        <v xml:space="preserve">UC3.C3 Configurar redes de comunicación industrial para sistemas mecatronicos de acuerdo a las buenas prácticas de requerimientos funcionales mediante normativa vigente.        </v>
      </c>
      <c r="M662" s="114" t="str">
        <f t="shared" si="10"/>
        <v>C3.I1 Interpreta las características principales de las redes sensor-actuador, su campo de aplicación,  la configuración y puesta en marcha; de acuerdo a catálogos ,manuales, códigos y normativa vigente.</v>
      </c>
    </row>
    <row r="663" spans="1:13" s="55" customFormat="1" ht="51" x14ac:dyDescent="0.2">
      <c r="A663" s="259"/>
      <c r="B663" s="255"/>
      <c r="C663" s="115"/>
      <c r="D663" s="116"/>
      <c r="E663" s="117"/>
      <c r="F663" s="118"/>
      <c r="G663" s="112" t="s">
        <v>366</v>
      </c>
      <c r="H663" s="112" t="s">
        <v>759</v>
      </c>
      <c r="I663" s="189" t="s">
        <v>760</v>
      </c>
      <c r="J663" s="189" t="s">
        <v>761</v>
      </c>
      <c r="K663" s="86"/>
      <c r="L663" s="119"/>
      <c r="M663" s="114" t="str">
        <f t="shared" si="10"/>
        <v>C3.I2 Implementa redes PROFIBUS-DP, su aplicación en los sistemas mecatrónica; para su puesta en marcha mediante los requerimientos funcionales y normativa vigente.</v>
      </c>
    </row>
    <row r="664" spans="1:13" s="55" customFormat="1" ht="51" x14ac:dyDescent="0.2">
      <c r="A664" s="259"/>
      <c r="B664" s="255"/>
      <c r="C664" s="115"/>
      <c r="D664" s="116"/>
      <c r="E664" s="117"/>
      <c r="F664" s="118"/>
      <c r="G664" s="112" t="s">
        <v>369</v>
      </c>
      <c r="H664" s="112" t="s">
        <v>719</v>
      </c>
      <c r="I664" s="189" t="s">
        <v>762</v>
      </c>
      <c r="J664" s="189" t="s">
        <v>763</v>
      </c>
      <c r="K664" s="86"/>
      <c r="L664" s="119"/>
      <c r="M664" s="114" t="str">
        <f t="shared" si="10"/>
        <v>C3.I3 Configura parámetros de las redes PROFIBUS-FMS y ETHERNET, su campo de aplicación en los sistemas mecatronicos para su puesta en marcha mediante los requerimientos funcionales y normativa vigente.</v>
      </c>
    </row>
    <row r="665" spans="1:13" s="55" customFormat="1" ht="63.75" x14ac:dyDescent="0.2">
      <c r="A665" s="259"/>
      <c r="B665" s="255"/>
      <c r="C665" s="115"/>
      <c r="D665" s="116"/>
      <c r="E665" s="117"/>
      <c r="F665" s="118"/>
      <c r="G665" s="112" t="s">
        <v>373</v>
      </c>
      <c r="H665" s="112" t="s">
        <v>764</v>
      </c>
      <c r="I665" s="189" t="s">
        <v>765</v>
      </c>
      <c r="J665" s="189" t="s">
        <v>766</v>
      </c>
      <c r="K665" s="86"/>
      <c r="L665" s="119"/>
      <c r="M665" s="114" t="str">
        <f t="shared" si="10"/>
        <v>C3.I4 Desarolla programas que gobiernan o dan soporte funcional a los Sistemas mecatrónicos y realiza la carga respectiva  de acuerdo a las buenas prácticas de desarrollo de software, diseño del sistema, requerimientos funcionales  y normativa vigente.</v>
      </c>
    </row>
    <row r="666" spans="1:13" s="55" customFormat="1" ht="63.75" x14ac:dyDescent="0.2">
      <c r="A666" s="259"/>
      <c r="B666" s="255"/>
      <c r="C666" s="115"/>
      <c r="D666" s="116"/>
      <c r="E666" s="117"/>
      <c r="F666" s="118"/>
      <c r="G666" s="112" t="s">
        <v>376</v>
      </c>
      <c r="H666" s="112" t="s">
        <v>414</v>
      </c>
      <c r="I666" s="189" t="s">
        <v>767</v>
      </c>
      <c r="J666" s="189" t="s">
        <v>768</v>
      </c>
      <c r="K666" s="86"/>
      <c r="L666" s="119"/>
      <c r="M666" s="114" t="str">
        <f t="shared" si="10"/>
        <v>C3.I5 Instala  la intercomunicación de los tres niveles de redes industriales, su aplicación en los sistemas mecatrónicos empleando PLC’s. de acuerdo a los requerimientos funcionales y las normativa vigentes.</v>
      </c>
    </row>
    <row r="667" spans="1:13" s="55" customFormat="1" x14ac:dyDescent="0.2">
      <c r="A667" s="259"/>
      <c r="B667" s="255"/>
      <c r="C667" s="115"/>
      <c r="D667" s="116"/>
      <c r="E667" s="117"/>
      <c r="F667" s="118"/>
      <c r="G667" s="112"/>
      <c r="H667" s="112"/>
      <c r="I667" s="111"/>
      <c r="J667" s="111"/>
      <c r="K667" s="86"/>
      <c r="L667" s="119"/>
      <c r="M667" s="114" t="str">
        <f t="shared" si="10"/>
        <v xml:space="preserve">   </v>
      </c>
    </row>
    <row r="668" spans="1:13" s="55" customFormat="1" x14ac:dyDescent="0.2">
      <c r="A668" s="259"/>
      <c r="B668" s="255"/>
      <c r="C668" s="115"/>
      <c r="D668" s="116"/>
      <c r="E668" s="117"/>
      <c r="F668" s="118"/>
      <c r="G668" s="112"/>
      <c r="H668" s="112"/>
      <c r="I668" s="111"/>
      <c r="J668" s="111"/>
      <c r="K668" s="86"/>
      <c r="L668" s="119"/>
      <c r="M668" s="114" t="str">
        <f t="shared" si="10"/>
        <v xml:space="preserve">   </v>
      </c>
    </row>
    <row r="669" spans="1:13" s="55" customFormat="1" x14ac:dyDescent="0.2">
      <c r="A669" s="259"/>
      <c r="B669" s="255"/>
      <c r="C669" s="115"/>
      <c r="D669" s="116"/>
      <c r="E669" s="117"/>
      <c r="F669" s="118"/>
      <c r="G669" s="112"/>
      <c r="H669" s="112"/>
      <c r="I669" s="111"/>
      <c r="J669" s="111"/>
      <c r="K669" s="86"/>
      <c r="L669" s="119"/>
      <c r="M669" s="114" t="str">
        <f t="shared" si="10"/>
        <v xml:space="preserve">   </v>
      </c>
    </row>
    <row r="670" spans="1:13" s="55" customFormat="1" x14ac:dyDescent="0.2">
      <c r="A670" s="259"/>
      <c r="B670" s="255"/>
      <c r="C670" s="115"/>
      <c r="D670" s="116"/>
      <c r="E670" s="117"/>
      <c r="F670" s="118"/>
      <c r="G670" s="112"/>
      <c r="H670" s="112"/>
      <c r="I670" s="111"/>
      <c r="J670" s="111"/>
      <c r="K670" s="86"/>
      <c r="L670" s="119"/>
      <c r="M670" s="114" t="str">
        <f t="shared" si="10"/>
        <v xml:space="preserve">   </v>
      </c>
    </row>
    <row r="671" spans="1:13" s="55" customFormat="1" x14ac:dyDescent="0.2">
      <c r="A671" s="259"/>
      <c r="B671" s="255"/>
      <c r="C671" s="115"/>
      <c r="D671" s="116"/>
      <c r="E671" s="117"/>
      <c r="F671" s="118"/>
      <c r="G671" s="112"/>
      <c r="H671" s="112"/>
      <c r="I671" s="111"/>
      <c r="J671" s="111"/>
      <c r="K671" s="86"/>
      <c r="L671" s="119"/>
      <c r="M671" s="114" t="str">
        <f t="shared" si="10"/>
        <v xml:space="preserve">   </v>
      </c>
    </row>
    <row r="672" spans="1:13" s="55" customFormat="1" ht="57.75" customHeight="1" x14ac:dyDescent="0.2">
      <c r="A672" s="259" t="s">
        <v>82</v>
      </c>
      <c r="B672" s="255" t="s">
        <v>104</v>
      </c>
      <c r="C672" s="111" t="s">
        <v>769</v>
      </c>
      <c r="D672" s="111" t="s">
        <v>770</v>
      </c>
      <c r="E672" s="189" t="s">
        <v>771</v>
      </c>
      <c r="F672" s="189" t="s">
        <v>772</v>
      </c>
      <c r="G672" s="112" t="s">
        <v>305</v>
      </c>
      <c r="H672" s="112" t="s">
        <v>493</v>
      </c>
      <c r="I672" s="189" t="s">
        <v>773</v>
      </c>
      <c r="J672" s="189" t="s">
        <v>774</v>
      </c>
      <c r="K672" s="86"/>
      <c r="L672" s="113" t="str">
        <f>CONCATENATE(C672," ",D672," ",E672," ",F672," ",C673," ",D673," ",E673," ",F673)</f>
        <v xml:space="preserve">UC3.C4 Supervisar los procesos remotos y maestros de comunicación considerando los requerimientos funcionales, optimización de los procesos y normativa vigente.      </v>
      </c>
      <c r="M672" s="114" t="str">
        <f t="shared" si="10"/>
        <v>C4.I1 Identifica  las principales aplicaciones de los sistemas Scada en la supervisión de procesos industriales considerando su funcionalidad y características técnicas de los equipos.</v>
      </c>
    </row>
    <row r="673" spans="1:13" s="55" customFormat="1" ht="63.75" x14ac:dyDescent="0.2">
      <c r="A673" s="259"/>
      <c r="B673" s="255"/>
      <c r="C673" s="115"/>
      <c r="D673" s="116"/>
      <c r="E673" s="117"/>
      <c r="F673" s="118"/>
      <c r="G673" s="112" t="s">
        <v>308</v>
      </c>
      <c r="H673" s="112" t="s">
        <v>642</v>
      </c>
      <c r="I673" s="189" t="s">
        <v>775</v>
      </c>
      <c r="J673" s="189" t="s">
        <v>776</v>
      </c>
      <c r="K673" s="86"/>
      <c r="L673" s="119"/>
      <c r="M673" s="114" t="str">
        <f t="shared" si="10"/>
        <v>C4.I2  Interpreta las características principales de las redes de comunicación industrial, su campo de aplicación, la configuración y puesta en operación  de acuerdo a catálogos, manuales, códigos, y normativa vigente.</v>
      </c>
    </row>
    <row r="674" spans="1:13" s="55" customFormat="1" ht="63.75" x14ac:dyDescent="0.2">
      <c r="A674" s="259"/>
      <c r="B674" s="255"/>
      <c r="C674" s="115"/>
      <c r="D674" s="116"/>
      <c r="E674" s="117"/>
      <c r="F674" s="118"/>
      <c r="G674" s="112" t="s">
        <v>311</v>
      </c>
      <c r="H674" s="112" t="s">
        <v>574</v>
      </c>
      <c r="I674" s="189" t="s">
        <v>777</v>
      </c>
      <c r="J674" s="189" t="s">
        <v>612</v>
      </c>
      <c r="K674" s="86"/>
      <c r="L674" s="119"/>
      <c r="M674" s="114" t="str">
        <f t="shared" si="10"/>
        <v>C4.I3 Verifica el funcionamiento de los sistemas de estación maestra  cumpliendo con los requerimientos funcionales, condiciones de operación, estándares de seguridad y normativa vigente.</v>
      </c>
    </row>
    <row r="675" spans="1:13" s="55" customFormat="1" ht="51" x14ac:dyDescent="0.2">
      <c r="A675" s="259"/>
      <c r="B675" s="255"/>
      <c r="C675" s="115"/>
      <c r="D675" s="116"/>
      <c r="E675" s="117"/>
      <c r="F675" s="118"/>
      <c r="G675" s="112" t="s">
        <v>315</v>
      </c>
      <c r="H675" s="112" t="s">
        <v>709</v>
      </c>
      <c r="I675" s="189" t="s">
        <v>778</v>
      </c>
      <c r="J675" s="189" t="s">
        <v>779</v>
      </c>
      <c r="K675" s="86"/>
      <c r="L675" s="119"/>
      <c r="M675" s="114" t="str">
        <f t="shared" si="10"/>
        <v>C4.I4 Opera equipos destinados al control remoto en sistemas de procesos industriales  teniendo en cuenta parámetros uso racional de la energía y estándares de seguridad.</v>
      </c>
    </row>
    <row r="676" spans="1:13" s="55" customFormat="1" ht="89.25" x14ac:dyDescent="0.2">
      <c r="A676" s="259"/>
      <c r="B676" s="255"/>
      <c r="C676" s="115"/>
      <c r="D676" s="116"/>
      <c r="E676" s="117"/>
      <c r="F676" s="118"/>
      <c r="G676" s="112" t="s">
        <v>448</v>
      </c>
      <c r="H676" s="112" t="s">
        <v>316</v>
      </c>
      <c r="I676" s="189" t="s">
        <v>780</v>
      </c>
      <c r="J676" s="189" t="s">
        <v>781</v>
      </c>
      <c r="K676" s="86"/>
      <c r="L676" s="119"/>
      <c r="M676" s="114" t="str">
        <f t="shared" si="10"/>
        <v>C4.I5 Ejecuta las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v>
      </c>
    </row>
    <row r="677" spans="1:13" s="55" customFormat="1" x14ac:dyDescent="0.2">
      <c r="A677" s="259"/>
      <c r="B677" s="255"/>
      <c r="C677" s="115"/>
      <c r="D677" s="116"/>
      <c r="E677" s="117"/>
      <c r="F677" s="118"/>
      <c r="G677" s="112"/>
      <c r="H677" s="112"/>
      <c r="I677" s="111"/>
      <c r="J677" s="111"/>
      <c r="K677" s="86"/>
      <c r="L677" s="119"/>
      <c r="M677" s="114" t="str">
        <f t="shared" si="10"/>
        <v xml:space="preserve">   </v>
      </c>
    </row>
    <row r="678" spans="1:13" s="55" customFormat="1" x14ac:dyDescent="0.2">
      <c r="A678" s="259"/>
      <c r="B678" s="255"/>
      <c r="C678" s="115"/>
      <c r="D678" s="116"/>
      <c r="E678" s="117"/>
      <c r="F678" s="118"/>
      <c r="G678" s="112"/>
      <c r="H678" s="112"/>
      <c r="I678" s="111"/>
      <c r="J678" s="111"/>
      <c r="K678" s="86"/>
      <c r="L678" s="119"/>
      <c r="M678" s="114" t="str">
        <f t="shared" si="10"/>
        <v xml:space="preserve">   </v>
      </c>
    </row>
    <row r="679" spans="1:13" s="55" customFormat="1" x14ac:dyDescent="0.2">
      <c r="A679" s="259"/>
      <c r="B679" s="255"/>
      <c r="C679" s="115"/>
      <c r="D679" s="116"/>
      <c r="E679" s="117"/>
      <c r="F679" s="118"/>
      <c r="G679" s="112"/>
      <c r="H679" s="112"/>
      <c r="I679" s="111"/>
      <c r="J679" s="111"/>
      <c r="K679" s="86"/>
      <c r="L679" s="119"/>
      <c r="M679" s="114" t="str">
        <f t="shared" si="10"/>
        <v xml:space="preserve">   </v>
      </c>
    </row>
    <row r="680" spans="1:13" s="55" customFormat="1" x14ac:dyDescent="0.2">
      <c r="A680" s="259"/>
      <c r="B680" s="255"/>
      <c r="C680" s="115"/>
      <c r="D680" s="116"/>
      <c r="E680" s="117"/>
      <c r="F680" s="118"/>
      <c r="G680" s="112"/>
      <c r="H680" s="112"/>
      <c r="I680" s="111"/>
      <c r="J680" s="111"/>
      <c r="K680" s="86"/>
      <c r="L680" s="119"/>
      <c r="M680" s="114" t="str">
        <f t="shared" si="10"/>
        <v xml:space="preserve">   </v>
      </c>
    </row>
    <row r="681" spans="1:13" s="55" customFormat="1" x14ac:dyDescent="0.2">
      <c r="A681" s="259"/>
      <c r="B681" s="255"/>
      <c r="C681" s="115"/>
      <c r="D681" s="116"/>
      <c r="E681" s="117"/>
      <c r="F681" s="118"/>
      <c r="G681" s="112"/>
      <c r="H681" s="112"/>
      <c r="I681" s="111"/>
      <c r="J681" s="111"/>
      <c r="K681" s="86"/>
      <c r="L681" s="119"/>
      <c r="M681" s="114" t="str">
        <f t="shared" si="10"/>
        <v xml:space="preserve">   </v>
      </c>
    </row>
    <row r="682" spans="1:13" s="55" customFormat="1" ht="48.75" customHeight="1" x14ac:dyDescent="0.2">
      <c r="A682" s="259" t="s">
        <v>82</v>
      </c>
      <c r="B682" s="255" t="s">
        <v>104</v>
      </c>
      <c r="C682" s="111" t="s">
        <v>782</v>
      </c>
      <c r="D682" s="111" t="s">
        <v>259</v>
      </c>
      <c r="E682" s="189" t="s">
        <v>783</v>
      </c>
      <c r="F682" s="189" t="s">
        <v>784</v>
      </c>
      <c r="G682" s="112" t="s">
        <v>344</v>
      </c>
      <c r="H682" s="112" t="s">
        <v>785</v>
      </c>
      <c r="I682" s="189" t="s">
        <v>786</v>
      </c>
      <c r="J682" s="189" t="s">
        <v>787</v>
      </c>
      <c r="K682" s="86"/>
      <c r="L682" s="113" t="str">
        <f>CONCATENATE(C682," ",D682," ",E682," ",F682," ",C683," ",D683," ",E683," ",F683)</f>
        <v xml:space="preserve">UC3.C8 Realizar soporte tecnico de equipos de control y transporte de fluidos en el ambito industrial  considerando el buen uso de la energía, protocolos y manuales de operación.        </v>
      </c>
      <c r="M682" s="114" t="str">
        <f t="shared" si="10"/>
        <v>C8.I1 Idenifica los sistemas y  técnicas de transporte de fluido  considerando la optimización de procesos y uso eficiente de la energía.</v>
      </c>
    </row>
    <row r="683" spans="1:13" s="55" customFormat="1" ht="25.5" x14ac:dyDescent="0.2">
      <c r="A683" s="259"/>
      <c r="B683" s="255"/>
      <c r="C683" s="115"/>
      <c r="D683" s="116"/>
      <c r="E683" s="117"/>
      <c r="F683" s="118"/>
      <c r="G683" s="112" t="s">
        <v>348</v>
      </c>
      <c r="H683" s="112" t="s">
        <v>529</v>
      </c>
      <c r="I683" s="189" t="s">
        <v>788</v>
      </c>
      <c r="J683" s="189" t="s">
        <v>789</v>
      </c>
      <c r="K683" s="86"/>
      <c r="L683" s="119"/>
      <c r="M683" s="114" t="str">
        <f t="shared" si="10"/>
        <v>C8.I2  Diseña sistemas de transporte de fluidos de acuerdo a los estándares de seguridad y normativa vigente.</v>
      </c>
    </row>
    <row r="684" spans="1:13" s="55" customFormat="1" ht="38.25" x14ac:dyDescent="0.2">
      <c r="A684" s="259"/>
      <c r="B684" s="255"/>
      <c r="C684" s="115"/>
      <c r="D684" s="116"/>
      <c r="E684" s="117"/>
      <c r="F684" s="118"/>
      <c r="G684" s="112" t="s">
        <v>352</v>
      </c>
      <c r="H684" s="112" t="s">
        <v>353</v>
      </c>
      <c r="I684" s="189" t="s">
        <v>790</v>
      </c>
      <c r="J684" s="189" t="s">
        <v>791</v>
      </c>
      <c r="K684" s="86"/>
      <c r="L684" s="119"/>
      <c r="M684" s="114" t="str">
        <f t="shared" si="10"/>
        <v>C8.I3 Elabora la instalacion de transporte y control de fluidos  considerando normatividad vigente y ahorro eficiente de la energía.</v>
      </c>
    </row>
    <row r="685" spans="1:13" s="55" customFormat="1" ht="38.25" x14ac:dyDescent="0.2">
      <c r="A685" s="259"/>
      <c r="B685" s="255"/>
      <c r="C685" s="115"/>
      <c r="D685" s="116"/>
      <c r="E685" s="117"/>
      <c r="F685" s="118"/>
      <c r="G685" s="112" t="s">
        <v>356</v>
      </c>
      <c r="H685" s="112" t="s">
        <v>792</v>
      </c>
      <c r="I685" s="189" t="s">
        <v>793</v>
      </c>
      <c r="J685" s="189" t="s">
        <v>791</v>
      </c>
      <c r="K685" s="86"/>
      <c r="L685" s="119"/>
      <c r="M685" s="114" t="str">
        <f t="shared" si="10"/>
        <v>C8.I4 Verifica  la operatividad del sistema de control de fluidos  considerando normatividad vigente y ahorro eficiente de la energía.</v>
      </c>
    </row>
    <row r="686" spans="1:13" s="55" customFormat="1" x14ac:dyDescent="0.2">
      <c r="A686" s="259"/>
      <c r="B686" s="255"/>
      <c r="C686" s="115"/>
      <c r="D686" s="116"/>
      <c r="E686" s="117"/>
      <c r="F686" s="118"/>
      <c r="G686" s="112"/>
      <c r="H686" s="112"/>
      <c r="I686" s="111"/>
      <c r="J686" s="111"/>
      <c r="K686" s="86"/>
      <c r="L686" s="119"/>
      <c r="M686" s="114" t="str">
        <f t="shared" si="10"/>
        <v xml:space="preserve">   </v>
      </c>
    </row>
    <row r="687" spans="1:13" s="55" customFormat="1" x14ac:dyDescent="0.2">
      <c r="A687" s="259"/>
      <c r="B687" s="255"/>
      <c r="C687" s="115"/>
      <c r="D687" s="116"/>
      <c r="E687" s="117"/>
      <c r="F687" s="118"/>
      <c r="G687" s="112"/>
      <c r="H687" s="112"/>
      <c r="I687" s="111"/>
      <c r="J687" s="111"/>
      <c r="K687" s="86"/>
      <c r="L687" s="119"/>
      <c r="M687" s="114" t="str">
        <f t="shared" si="10"/>
        <v xml:space="preserve">   </v>
      </c>
    </row>
    <row r="688" spans="1:13" s="55" customFormat="1" x14ac:dyDescent="0.2">
      <c r="A688" s="259"/>
      <c r="B688" s="255"/>
      <c r="C688" s="115"/>
      <c r="D688" s="116"/>
      <c r="E688" s="117"/>
      <c r="F688" s="118"/>
      <c r="G688" s="112"/>
      <c r="H688" s="112"/>
      <c r="I688" s="111"/>
      <c r="J688" s="111"/>
      <c r="K688" s="86"/>
      <c r="L688" s="119"/>
      <c r="M688" s="114" t="str">
        <f t="shared" si="10"/>
        <v xml:space="preserve">   </v>
      </c>
    </row>
    <row r="689" spans="1:13" s="55" customFormat="1" x14ac:dyDescent="0.2">
      <c r="A689" s="259"/>
      <c r="B689" s="255"/>
      <c r="C689" s="115"/>
      <c r="D689" s="116"/>
      <c r="E689" s="117"/>
      <c r="F689" s="118"/>
      <c r="G689" s="112"/>
      <c r="H689" s="112"/>
      <c r="I689" s="111"/>
      <c r="J689" s="111"/>
      <c r="K689" s="86"/>
      <c r="L689" s="119"/>
      <c r="M689" s="114" t="str">
        <f t="shared" si="10"/>
        <v xml:space="preserve">   </v>
      </c>
    </row>
    <row r="690" spans="1:13" s="55" customFormat="1" x14ac:dyDescent="0.2">
      <c r="A690" s="259"/>
      <c r="B690" s="255"/>
      <c r="C690" s="115"/>
      <c r="D690" s="116"/>
      <c r="E690" s="117"/>
      <c r="F690" s="118"/>
      <c r="G690" s="112"/>
      <c r="H690" s="112"/>
      <c r="I690" s="111"/>
      <c r="J690" s="111"/>
      <c r="K690" s="86"/>
      <c r="L690" s="119"/>
      <c r="M690" s="114" t="str">
        <f t="shared" si="10"/>
        <v xml:space="preserve">   </v>
      </c>
    </row>
    <row r="691" spans="1:13" s="55" customFormat="1" x14ac:dyDescent="0.2">
      <c r="A691" s="259"/>
      <c r="B691" s="255"/>
      <c r="C691" s="115"/>
      <c r="D691" s="116"/>
      <c r="E691" s="117"/>
      <c r="F691" s="118"/>
      <c r="G691" s="112"/>
      <c r="H691" s="112"/>
      <c r="I691" s="111"/>
      <c r="J691" s="111"/>
      <c r="K691" s="86"/>
      <c r="L691" s="119"/>
      <c r="M691" s="114" t="str">
        <f t="shared" si="10"/>
        <v xml:space="preserve">   </v>
      </c>
    </row>
    <row r="692" spans="1:13" s="55" customFormat="1" ht="50.25" customHeight="1" x14ac:dyDescent="0.2">
      <c r="A692" s="259" t="s">
        <v>82</v>
      </c>
      <c r="B692" s="255" t="s">
        <v>104</v>
      </c>
      <c r="C692" s="111" t="s">
        <v>794</v>
      </c>
      <c r="D692" s="111" t="s">
        <v>259</v>
      </c>
      <c r="E692" s="189" t="s">
        <v>795</v>
      </c>
      <c r="F692" s="189" t="s">
        <v>796</v>
      </c>
      <c r="G692" s="112" t="s">
        <v>421</v>
      </c>
      <c r="H692" s="112" t="s">
        <v>797</v>
      </c>
      <c r="I692" s="189" t="s">
        <v>798</v>
      </c>
      <c r="J692" s="189" t="s">
        <v>799</v>
      </c>
      <c r="K692" s="86"/>
      <c r="L692" s="113" t="str">
        <f>CONCATENATE(C692," ",D692," ",E692," ",F692," ",C693," ",D693," ",E693," ",F693)</f>
        <v xml:space="preserve">UC3.C9 Realizar soporte tecnico a equipos biomédicos de los establecimientos de salud  considerando el buen uso de la energía, protocolos médicos y manuales de operación.     </v>
      </c>
      <c r="M692" s="114" t="str">
        <f t="shared" si="10"/>
        <v>C9.I1 Comprende los principios y características de equipos biomedicos considerando los parámetros de equipos médicos manuales y normativa vigente.</v>
      </c>
    </row>
    <row r="693" spans="1:13" s="55" customFormat="1" ht="63.75" x14ac:dyDescent="0.2">
      <c r="A693" s="259"/>
      <c r="B693" s="255"/>
      <c r="C693" s="115"/>
      <c r="D693" s="116"/>
      <c r="E693" s="117"/>
      <c r="F693" s="118"/>
      <c r="G693" s="112" t="s">
        <v>428</v>
      </c>
      <c r="H693" s="112" t="s">
        <v>544</v>
      </c>
      <c r="I693" s="189" t="s">
        <v>800</v>
      </c>
      <c r="J693" s="189" t="s">
        <v>801</v>
      </c>
      <c r="K693" s="86"/>
      <c r="L693" s="119"/>
      <c r="M693" s="114" t="str">
        <f t="shared" si="10"/>
        <v>C9.I2 Selecciona elementos, accesorios, instrumentos  según el nivel de equipo biomedico y manuales de funcionamiento y protocolos para el proceso de mantenimiento.</v>
      </c>
    </row>
    <row r="694" spans="1:13" s="55" customFormat="1" ht="38.25" x14ac:dyDescent="0.2">
      <c r="A694" s="259"/>
      <c r="B694" s="255"/>
      <c r="C694" s="115"/>
      <c r="D694" s="116"/>
      <c r="E694" s="117"/>
      <c r="F694" s="118"/>
      <c r="G694" s="112" t="s">
        <v>596</v>
      </c>
      <c r="H694" s="112" t="s">
        <v>802</v>
      </c>
      <c r="I694" s="189" t="s">
        <v>803</v>
      </c>
      <c r="J694" s="189" t="s">
        <v>804</v>
      </c>
      <c r="K694" s="86"/>
      <c r="L694" s="119"/>
      <c r="M694" s="114" t="str">
        <f t="shared" si="10"/>
        <v>C9.I3  Ejecuta el mantenimiento de equipos biomédicos comunes en centros hospitalarios  considerando instrucciones, tipos de diagnóstico y normativa vigente.</v>
      </c>
    </row>
    <row r="695" spans="1:13" s="55" customFormat="1" x14ac:dyDescent="0.2">
      <c r="A695" s="259"/>
      <c r="B695" s="255"/>
      <c r="C695" s="115"/>
      <c r="D695" s="116"/>
      <c r="E695" s="117"/>
      <c r="F695" s="118"/>
      <c r="G695" s="112"/>
      <c r="H695" s="112"/>
      <c r="I695" s="111"/>
      <c r="J695" s="111"/>
      <c r="K695" s="86"/>
      <c r="L695" s="119"/>
      <c r="M695" s="114" t="str">
        <f t="shared" si="10"/>
        <v xml:space="preserve">   </v>
      </c>
    </row>
    <row r="696" spans="1:13" s="55" customFormat="1" x14ac:dyDescent="0.2">
      <c r="A696" s="259"/>
      <c r="B696" s="255"/>
      <c r="C696" s="115"/>
      <c r="D696" s="116"/>
      <c r="E696" s="117"/>
      <c r="F696" s="118"/>
      <c r="G696" s="112"/>
      <c r="H696" s="112"/>
      <c r="I696" s="111"/>
      <c r="J696" s="111"/>
      <c r="K696" s="86"/>
      <c r="L696" s="119"/>
      <c r="M696" s="114" t="str">
        <f t="shared" si="10"/>
        <v xml:space="preserve">   </v>
      </c>
    </row>
    <row r="697" spans="1:13" s="55" customFormat="1" x14ac:dyDescent="0.2">
      <c r="A697" s="259"/>
      <c r="B697" s="255"/>
      <c r="C697" s="115"/>
      <c r="D697" s="116"/>
      <c r="E697" s="117"/>
      <c r="F697" s="118"/>
      <c r="G697" s="112"/>
      <c r="H697" s="112"/>
      <c r="I697" s="111"/>
      <c r="J697" s="111"/>
      <c r="K697" s="86"/>
      <c r="L697" s="119"/>
      <c r="M697" s="114" t="str">
        <f t="shared" si="10"/>
        <v xml:space="preserve">   </v>
      </c>
    </row>
    <row r="698" spans="1:13" s="55" customFormat="1" x14ac:dyDescent="0.2">
      <c r="A698" s="259"/>
      <c r="B698" s="255"/>
      <c r="C698" s="115"/>
      <c r="D698" s="116"/>
      <c r="E698" s="117"/>
      <c r="F698" s="118"/>
      <c r="G698" s="112"/>
      <c r="H698" s="112"/>
      <c r="I698" s="111"/>
      <c r="J698" s="111"/>
      <c r="K698" s="86"/>
      <c r="L698" s="119"/>
      <c r="M698" s="114" t="str">
        <f t="shared" si="10"/>
        <v xml:space="preserve">   </v>
      </c>
    </row>
    <row r="699" spans="1:13" s="55" customFormat="1" x14ac:dyDescent="0.2">
      <c r="A699" s="259"/>
      <c r="B699" s="255"/>
      <c r="C699" s="115"/>
      <c r="D699" s="116"/>
      <c r="E699" s="117"/>
      <c r="F699" s="118"/>
      <c r="G699" s="112"/>
      <c r="H699" s="112"/>
      <c r="I699" s="111"/>
      <c r="J699" s="111"/>
      <c r="K699" s="86"/>
      <c r="L699" s="119"/>
      <c r="M699" s="114" t="str">
        <f t="shared" si="10"/>
        <v xml:space="preserve">   </v>
      </c>
    </row>
    <row r="700" spans="1:13" s="55" customFormat="1" x14ac:dyDescent="0.2">
      <c r="A700" s="259"/>
      <c r="B700" s="255"/>
      <c r="C700" s="115"/>
      <c r="D700" s="116"/>
      <c r="E700" s="117"/>
      <c r="F700" s="118"/>
      <c r="G700" s="112"/>
      <c r="H700" s="112"/>
      <c r="I700" s="111"/>
      <c r="J700" s="111"/>
      <c r="K700" s="86"/>
      <c r="L700" s="119"/>
      <c r="M700" s="114" t="str">
        <f t="shared" si="10"/>
        <v xml:space="preserve">   </v>
      </c>
    </row>
    <row r="701" spans="1:13" s="55" customFormat="1" ht="12" customHeight="1" x14ac:dyDescent="0.2">
      <c r="A701" s="259"/>
      <c r="B701" s="255"/>
      <c r="C701" s="115"/>
      <c r="D701" s="116"/>
      <c r="E701" s="117"/>
      <c r="F701" s="118"/>
      <c r="G701" s="112"/>
      <c r="H701" s="112"/>
      <c r="I701" s="111"/>
      <c r="J701" s="111"/>
      <c r="K701" s="86"/>
      <c r="L701" s="119"/>
      <c r="M701" s="114" t="str">
        <f t="shared" si="10"/>
        <v xml:space="preserve">   </v>
      </c>
    </row>
    <row r="702" spans="1:13" s="55" customFormat="1" ht="5.25" hidden="1" customHeight="1" x14ac:dyDescent="0.2">
      <c r="A702" s="259" t="s">
        <v>82</v>
      </c>
      <c r="B702" s="255" t="s">
        <v>104</v>
      </c>
      <c r="C702" s="111"/>
      <c r="D702" s="111"/>
      <c r="E702" s="111"/>
      <c r="F702" s="111"/>
      <c r="G702" s="112"/>
      <c r="H702" s="112"/>
      <c r="I702" s="111"/>
      <c r="J702" s="111"/>
      <c r="K702" s="86"/>
      <c r="L702" s="113" t="str">
        <f>CONCATENATE(C702," ",D702," ",E702," ",F702," ",C703," ",D703," ",E703," ",F703)</f>
        <v xml:space="preserve">       </v>
      </c>
      <c r="M702" s="114" t="str">
        <f t="shared" si="10"/>
        <v xml:space="preserve">   </v>
      </c>
    </row>
    <row r="703" spans="1:13" s="55" customFormat="1" hidden="1" x14ac:dyDescent="0.2">
      <c r="A703" s="259"/>
      <c r="B703" s="255"/>
      <c r="C703" s="115"/>
      <c r="D703" s="116"/>
      <c r="E703" s="117"/>
      <c r="F703" s="118"/>
      <c r="G703" s="112"/>
      <c r="H703" s="112"/>
      <c r="I703" s="111"/>
      <c r="J703" s="111"/>
      <c r="K703" s="86"/>
      <c r="L703" s="119"/>
      <c r="M703" s="114" t="str">
        <f t="shared" si="10"/>
        <v xml:space="preserve">   </v>
      </c>
    </row>
    <row r="704" spans="1:13" s="55" customFormat="1" hidden="1" x14ac:dyDescent="0.2">
      <c r="A704" s="259"/>
      <c r="B704" s="255"/>
      <c r="C704" s="115"/>
      <c r="D704" s="116"/>
      <c r="E704" s="117"/>
      <c r="F704" s="118"/>
      <c r="G704" s="112"/>
      <c r="H704" s="112"/>
      <c r="I704" s="111"/>
      <c r="J704" s="111"/>
      <c r="K704" s="86"/>
      <c r="L704" s="119"/>
      <c r="M704" s="114" t="str">
        <f t="shared" si="10"/>
        <v xml:space="preserve">   </v>
      </c>
    </row>
    <row r="705" spans="1:13" s="55" customFormat="1" hidden="1" x14ac:dyDescent="0.2">
      <c r="A705" s="259"/>
      <c r="B705" s="255"/>
      <c r="C705" s="115"/>
      <c r="D705" s="116"/>
      <c r="E705" s="117"/>
      <c r="F705" s="118"/>
      <c r="G705" s="112"/>
      <c r="H705" s="112"/>
      <c r="I705" s="111"/>
      <c r="J705" s="111"/>
      <c r="K705" s="86"/>
      <c r="L705" s="119"/>
      <c r="M705" s="114" t="str">
        <f t="shared" si="10"/>
        <v xml:space="preserve">   </v>
      </c>
    </row>
    <row r="706" spans="1:13" s="55" customFormat="1" hidden="1" x14ac:dyDescent="0.2">
      <c r="A706" s="259"/>
      <c r="B706" s="255"/>
      <c r="C706" s="115"/>
      <c r="D706" s="116"/>
      <c r="E706" s="117"/>
      <c r="F706" s="118"/>
      <c r="G706" s="112"/>
      <c r="H706" s="112"/>
      <c r="I706" s="111"/>
      <c r="J706" s="111"/>
      <c r="K706" s="86"/>
      <c r="L706" s="119"/>
      <c r="M706" s="114" t="str">
        <f t="shared" si="10"/>
        <v xml:space="preserve">   </v>
      </c>
    </row>
    <row r="707" spans="1:13" s="55" customFormat="1" hidden="1" x14ac:dyDescent="0.2">
      <c r="A707" s="259"/>
      <c r="B707" s="255"/>
      <c r="C707" s="115"/>
      <c r="D707" s="116"/>
      <c r="E707" s="117"/>
      <c r="F707" s="118"/>
      <c r="G707" s="112"/>
      <c r="H707" s="112"/>
      <c r="I707" s="111"/>
      <c r="J707" s="111"/>
      <c r="K707" s="86"/>
      <c r="L707" s="119"/>
      <c r="M707" s="114" t="str">
        <f t="shared" si="10"/>
        <v xml:space="preserve">   </v>
      </c>
    </row>
    <row r="708" spans="1:13" s="55" customFormat="1" hidden="1" x14ac:dyDescent="0.2">
      <c r="A708" s="259"/>
      <c r="B708" s="255"/>
      <c r="C708" s="115"/>
      <c r="D708" s="116"/>
      <c r="E708" s="117"/>
      <c r="F708" s="118"/>
      <c r="G708" s="112"/>
      <c r="H708" s="112"/>
      <c r="I708" s="111"/>
      <c r="J708" s="111"/>
      <c r="K708" s="86"/>
      <c r="L708" s="119"/>
      <c r="M708" s="114" t="str">
        <f t="shared" si="10"/>
        <v xml:space="preserve">   </v>
      </c>
    </row>
    <row r="709" spans="1:13" s="55" customFormat="1" hidden="1" x14ac:dyDescent="0.2">
      <c r="A709" s="259"/>
      <c r="B709" s="255"/>
      <c r="C709" s="115"/>
      <c r="D709" s="116"/>
      <c r="E709" s="117"/>
      <c r="F709" s="118"/>
      <c r="G709" s="112"/>
      <c r="H709" s="112"/>
      <c r="I709" s="111"/>
      <c r="J709" s="111"/>
      <c r="K709" s="86"/>
      <c r="L709" s="119"/>
      <c r="M709" s="114" t="str">
        <f t="shared" si="10"/>
        <v xml:space="preserve">   </v>
      </c>
    </row>
    <row r="710" spans="1:13" s="55" customFormat="1" hidden="1" x14ac:dyDescent="0.2">
      <c r="A710" s="259"/>
      <c r="B710" s="255"/>
      <c r="C710" s="115"/>
      <c r="D710" s="116"/>
      <c r="E710" s="117"/>
      <c r="F710" s="118"/>
      <c r="G710" s="112"/>
      <c r="H710" s="112"/>
      <c r="I710" s="111"/>
      <c r="J710" s="111"/>
      <c r="K710" s="86"/>
      <c r="L710" s="119"/>
      <c r="M710" s="114" t="str">
        <f t="shared" si="10"/>
        <v xml:space="preserve">   </v>
      </c>
    </row>
    <row r="711" spans="1:13" s="55" customFormat="1" hidden="1" x14ac:dyDescent="0.2">
      <c r="A711" s="259"/>
      <c r="B711" s="255"/>
      <c r="C711" s="115"/>
      <c r="D711" s="116"/>
      <c r="E711" s="117"/>
      <c r="F711" s="118"/>
      <c r="G711" s="112"/>
      <c r="H711" s="112"/>
      <c r="I711" s="111"/>
      <c r="J711" s="111"/>
      <c r="K711" s="86"/>
      <c r="L711" s="119"/>
      <c r="M711" s="114" t="str">
        <f t="shared" si="10"/>
        <v xml:space="preserve">   </v>
      </c>
    </row>
    <row r="712" spans="1:13" s="55" customFormat="1" ht="12.75" hidden="1" customHeight="1" x14ac:dyDescent="0.2">
      <c r="A712" s="259" t="s">
        <v>82</v>
      </c>
      <c r="B712" s="255" t="s">
        <v>104</v>
      </c>
      <c r="C712" s="111"/>
      <c r="D712" s="111"/>
      <c r="E712" s="111"/>
      <c r="F712" s="111"/>
      <c r="G712" s="112"/>
      <c r="H712" s="112"/>
      <c r="I712" s="111"/>
      <c r="J712" s="111"/>
      <c r="K712" s="86"/>
      <c r="L712" s="113" t="str">
        <f>CONCATENATE(C712," ",D712," ",E712," ",F712," ",C713," ",D713," ",E713," ",F713)</f>
        <v xml:space="preserve">       </v>
      </c>
      <c r="M712" s="114" t="str">
        <f t="shared" si="10"/>
        <v xml:space="preserve">   </v>
      </c>
    </row>
    <row r="713" spans="1:13" s="55" customFormat="1" hidden="1" x14ac:dyDescent="0.2">
      <c r="A713" s="259"/>
      <c r="B713" s="255"/>
      <c r="C713" s="115"/>
      <c r="D713" s="116"/>
      <c r="E713" s="117"/>
      <c r="F713" s="118"/>
      <c r="G713" s="112"/>
      <c r="H713" s="112"/>
      <c r="I713" s="111"/>
      <c r="J713" s="111"/>
      <c r="K713" s="86"/>
      <c r="L713" s="119"/>
      <c r="M713" s="114" t="str">
        <f t="shared" si="10"/>
        <v xml:space="preserve">   </v>
      </c>
    </row>
    <row r="714" spans="1:13" s="55" customFormat="1" hidden="1" x14ac:dyDescent="0.2">
      <c r="A714" s="259"/>
      <c r="B714" s="255"/>
      <c r="C714" s="115"/>
      <c r="D714" s="116"/>
      <c r="E714" s="117"/>
      <c r="F714" s="118"/>
      <c r="G714" s="112"/>
      <c r="H714" s="112"/>
      <c r="I714" s="111"/>
      <c r="J714" s="111"/>
      <c r="K714" s="86"/>
      <c r="L714" s="119"/>
      <c r="M714" s="114" t="str">
        <f t="shared" si="10"/>
        <v xml:space="preserve">   </v>
      </c>
    </row>
    <row r="715" spans="1:13" s="55" customFormat="1" hidden="1" x14ac:dyDescent="0.2">
      <c r="A715" s="259"/>
      <c r="B715" s="255"/>
      <c r="C715" s="115"/>
      <c r="D715" s="116"/>
      <c r="E715" s="117"/>
      <c r="F715" s="118"/>
      <c r="G715" s="112"/>
      <c r="H715" s="112"/>
      <c r="I715" s="111"/>
      <c r="J715" s="111"/>
      <c r="K715" s="86"/>
      <c r="L715" s="119"/>
      <c r="M715" s="114" t="str">
        <f t="shared" ref="M715:M778" si="11">CONCATENATE(G715," ",H715," ",I715," ",J715)</f>
        <v xml:space="preserve">   </v>
      </c>
    </row>
    <row r="716" spans="1:13" s="55" customFormat="1" hidden="1" x14ac:dyDescent="0.2">
      <c r="A716" s="259"/>
      <c r="B716" s="255"/>
      <c r="C716" s="115"/>
      <c r="D716" s="116"/>
      <c r="E716" s="117"/>
      <c r="F716" s="118"/>
      <c r="G716" s="112"/>
      <c r="H716" s="112"/>
      <c r="I716" s="111"/>
      <c r="J716" s="111"/>
      <c r="K716" s="86"/>
      <c r="L716" s="119"/>
      <c r="M716" s="114" t="str">
        <f t="shared" si="11"/>
        <v xml:space="preserve">   </v>
      </c>
    </row>
    <row r="717" spans="1:13" s="55" customFormat="1" hidden="1" x14ac:dyDescent="0.2">
      <c r="A717" s="259"/>
      <c r="B717" s="255"/>
      <c r="C717" s="115"/>
      <c r="D717" s="116"/>
      <c r="E717" s="117"/>
      <c r="F717" s="118"/>
      <c r="G717" s="112"/>
      <c r="H717" s="112"/>
      <c r="I717" s="111"/>
      <c r="J717" s="111"/>
      <c r="K717" s="86"/>
      <c r="L717" s="119"/>
      <c r="M717" s="114" t="str">
        <f t="shared" si="11"/>
        <v xml:space="preserve">   </v>
      </c>
    </row>
    <row r="718" spans="1:13" s="55" customFormat="1" hidden="1" x14ac:dyDescent="0.2">
      <c r="A718" s="259"/>
      <c r="B718" s="255"/>
      <c r="C718" s="115"/>
      <c r="D718" s="116"/>
      <c r="E718" s="117"/>
      <c r="F718" s="118"/>
      <c r="G718" s="112"/>
      <c r="H718" s="112"/>
      <c r="I718" s="111"/>
      <c r="J718" s="111"/>
      <c r="K718" s="86"/>
      <c r="L718" s="119"/>
      <c r="M718" s="114" t="str">
        <f t="shared" si="11"/>
        <v xml:space="preserve">   </v>
      </c>
    </row>
    <row r="719" spans="1:13" s="55" customFormat="1" ht="6.75" hidden="1" customHeight="1" x14ac:dyDescent="0.2">
      <c r="A719" s="259"/>
      <c r="B719" s="255"/>
      <c r="C719" s="115"/>
      <c r="D719" s="116"/>
      <c r="E719" s="117"/>
      <c r="F719" s="118"/>
      <c r="G719" s="112"/>
      <c r="H719" s="112"/>
      <c r="I719" s="111"/>
      <c r="J719" s="111"/>
      <c r="K719" s="86"/>
      <c r="L719" s="119"/>
      <c r="M719" s="114" t="str">
        <f t="shared" si="11"/>
        <v xml:space="preserve">   </v>
      </c>
    </row>
    <row r="720" spans="1:13" s="55" customFormat="1" hidden="1" x14ac:dyDescent="0.2">
      <c r="A720" s="259"/>
      <c r="B720" s="255"/>
      <c r="C720" s="115"/>
      <c r="D720" s="116"/>
      <c r="E720" s="117"/>
      <c r="F720" s="118"/>
      <c r="G720" s="112"/>
      <c r="H720" s="112"/>
      <c r="I720" s="111"/>
      <c r="J720" s="111"/>
      <c r="K720" s="86"/>
      <c r="L720" s="119"/>
      <c r="M720" s="114" t="str">
        <f t="shared" si="11"/>
        <v xml:space="preserve">   </v>
      </c>
    </row>
    <row r="721" spans="1:13" s="55" customFormat="1" hidden="1" x14ac:dyDescent="0.2">
      <c r="A721" s="259"/>
      <c r="B721" s="255"/>
      <c r="C721" s="115"/>
      <c r="D721" s="116"/>
      <c r="E721" s="117"/>
      <c r="F721" s="118"/>
      <c r="G721" s="112"/>
      <c r="H721" s="112"/>
      <c r="I721" s="111"/>
      <c r="J721" s="111"/>
      <c r="K721" s="86"/>
      <c r="L721" s="119"/>
      <c r="M721" s="114" t="str">
        <f t="shared" si="11"/>
        <v xml:space="preserve">   </v>
      </c>
    </row>
    <row r="722" spans="1:13" s="55" customFormat="1" ht="12.75" hidden="1" customHeight="1" x14ac:dyDescent="0.2">
      <c r="A722" s="259" t="s">
        <v>82</v>
      </c>
      <c r="B722" s="255" t="s">
        <v>104</v>
      </c>
      <c r="C722" s="111"/>
      <c r="D722" s="111"/>
      <c r="E722" s="111"/>
      <c r="F722" s="111"/>
      <c r="G722" s="112"/>
      <c r="H722" s="112"/>
      <c r="I722" s="111"/>
      <c r="J722" s="111"/>
      <c r="K722" s="86"/>
      <c r="L722" s="113" t="str">
        <f>CONCATENATE(C722," ",D722," ",E722," ",F722," ",C723," ",D723," ",E723," ",F723)</f>
        <v xml:space="preserve">       </v>
      </c>
      <c r="M722" s="114" t="str">
        <f t="shared" si="11"/>
        <v xml:space="preserve">   </v>
      </c>
    </row>
    <row r="723" spans="1:13" s="55" customFormat="1" hidden="1" x14ac:dyDescent="0.2">
      <c r="A723" s="259"/>
      <c r="B723" s="255"/>
      <c r="C723" s="115"/>
      <c r="D723" s="116"/>
      <c r="E723" s="117"/>
      <c r="F723" s="118"/>
      <c r="G723" s="112"/>
      <c r="H723" s="112"/>
      <c r="I723" s="111"/>
      <c r="J723" s="111"/>
      <c r="K723" s="86"/>
      <c r="L723" s="119"/>
      <c r="M723" s="114" t="str">
        <f t="shared" si="11"/>
        <v xml:space="preserve">   </v>
      </c>
    </row>
    <row r="724" spans="1:13" s="55" customFormat="1" hidden="1" x14ac:dyDescent="0.2">
      <c r="A724" s="259"/>
      <c r="B724" s="255"/>
      <c r="C724" s="115"/>
      <c r="D724" s="116"/>
      <c r="E724" s="117"/>
      <c r="F724" s="118"/>
      <c r="G724" s="112"/>
      <c r="H724" s="112"/>
      <c r="I724" s="111"/>
      <c r="J724" s="111"/>
      <c r="K724" s="86"/>
      <c r="L724" s="119"/>
      <c r="M724" s="114" t="str">
        <f t="shared" si="11"/>
        <v xml:space="preserve">   </v>
      </c>
    </row>
    <row r="725" spans="1:13" s="55" customFormat="1" hidden="1" x14ac:dyDescent="0.2">
      <c r="A725" s="259"/>
      <c r="B725" s="255"/>
      <c r="C725" s="115"/>
      <c r="D725" s="116"/>
      <c r="E725" s="117"/>
      <c r="F725" s="118"/>
      <c r="G725" s="112"/>
      <c r="H725" s="112"/>
      <c r="I725" s="111"/>
      <c r="J725" s="111"/>
      <c r="K725" s="86"/>
      <c r="L725" s="119"/>
      <c r="M725" s="114" t="str">
        <f t="shared" si="11"/>
        <v xml:space="preserve">   </v>
      </c>
    </row>
    <row r="726" spans="1:13" s="55" customFormat="1" hidden="1" x14ac:dyDescent="0.2">
      <c r="A726" s="259"/>
      <c r="B726" s="255"/>
      <c r="C726" s="115"/>
      <c r="D726" s="116"/>
      <c r="E726" s="117"/>
      <c r="F726" s="118"/>
      <c r="G726" s="112"/>
      <c r="H726" s="112"/>
      <c r="I726" s="111"/>
      <c r="J726" s="111"/>
      <c r="K726" s="86"/>
      <c r="L726" s="119"/>
      <c r="M726" s="114" t="str">
        <f t="shared" si="11"/>
        <v xml:space="preserve">   </v>
      </c>
    </row>
    <row r="727" spans="1:13" s="55" customFormat="1" hidden="1" x14ac:dyDescent="0.2">
      <c r="A727" s="259"/>
      <c r="B727" s="255"/>
      <c r="C727" s="115"/>
      <c r="D727" s="116"/>
      <c r="E727" s="117"/>
      <c r="F727" s="118"/>
      <c r="G727" s="112"/>
      <c r="H727" s="112"/>
      <c r="I727" s="111"/>
      <c r="J727" s="111"/>
      <c r="K727" s="86"/>
      <c r="L727" s="119"/>
      <c r="M727" s="114" t="str">
        <f t="shared" si="11"/>
        <v xml:space="preserve">   </v>
      </c>
    </row>
    <row r="728" spans="1:13" s="55" customFormat="1" hidden="1" x14ac:dyDescent="0.2">
      <c r="A728" s="259"/>
      <c r="B728" s="255"/>
      <c r="C728" s="115"/>
      <c r="D728" s="116"/>
      <c r="E728" s="117"/>
      <c r="F728" s="118"/>
      <c r="G728" s="112"/>
      <c r="H728" s="112"/>
      <c r="I728" s="111"/>
      <c r="J728" s="111"/>
      <c r="K728" s="86"/>
      <c r="L728" s="119"/>
      <c r="M728" s="114" t="str">
        <f t="shared" si="11"/>
        <v xml:space="preserve">   </v>
      </c>
    </row>
    <row r="729" spans="1:13" s="55" customFormat="1" hidden="1" x14ac:dyDescent="0.2">
      <c r="A729" s="259"/>
      <c r="B729" s="255"/>
      <c r="C729" s="115"/>
      <c r="D729" s="116"/>
      <c r="E729" s="117"/>
      <c r="F729" s="118"/>
      <c r="G729" s="112"/>
      <c r="H729" s="112"/>
      <c r="I729" s="111"/>
      <c r="J729" s="111"/>
      <c r="K729" s="86"/>
      <c r="L729" s="119"/>
      <c r="M729" s="114" t="str">
        <f t="shared" si="11"/>
        <v xml:space="preserve">   </v>
      </c>
    </row>
    <row r="730" spans="1:13" s="55" customFormat="1" hidden="1" x14ac:dyDescent="0.2">
      <c r="A730" s="259"/>
      <c r="B730" s="255"/>
      <c r="C730" s="115"/>
      <c r="D730" s="116"/>
      <c r="E730" s="117"/>
      <c r="F730" s="118"/>
      <c r="G730" s="112"/>
      <c r="H730" s="112"/>
      <c r="I730" s="111"/>
      <c r="J730" s="111"/>
      <c r="K730" s="86"/>
      <c r="L730" s="119"/>
      <c r="M730" s="114" t="str">
        <f t="shared" si="11"/>
        <v xml:space="preserve">   </v>
      </c>
    </row>
    <row r="731" spans="1:13" s="55" customFormat="1" hidden="1" x14ac:dyDescent="0.2">
      <c r="A731" s="259"/>
      <c r="B731" s="255"/>
      <c r="C731" s="115"/>
      <c r="D731" s="116"/>
      <c r="E731" s="117"/>
      <c r="F731" s="118"/>
      <c r="G731" s="112"/>
      <c r="H731" s="112"/>
      <c r="I731" s="111"/>
      <c r="J731" s="111"/>
      <c r="K731" s="86"/>
      <c r="L731" s="119"/>
      <c r="M731" s="114" t="str">
        <f t="shared" si="11"/>
        <v xml:space="preserve">   </v>
      </c>
    </row>
    <row r="732" spans="1:13" s="55" customFormat="1" ht="12" hidden="1" customHeight="1" x14ac:dyDescent="0.2">
      <c r="A732" s="259" t="s">
        <v>82</v>
      </c>
      <c r="B732" s="255" t="s">
        <v>104</v>
      </c>
      <c r="C732" s="111"/>
      <c r="D732" s="111"/>
      <c r="E732" s="111"/>
      <c r="F732" s="111"/>
      <c r="G732" s="112"/>
      <c r="H732" s="112"/>
      <c r="I732" s="111"/>
      <c r="J732" s="111"/>
      <c r="K732" s="86"/>
      <c r="L732" s="113" t="str">
        <f>CONCATENATE(C732," ",D732," ",E732," ",F732," ",C733," ",D733," ",E733," ",F733)</f>
        <v xml:space="preserve">       </v>
      </c>
      <c r="M732" s="114" t="str">
        <f t="shared" si="11"/>
        <v xml:space="preserve">   </v>
      </c>
    </row>
    <row r="733" spans="1:13" s="55" customFormat="1" hidden="1" x14ac:dyDescent="0.2">
      <c r="A733" s="259"/>
      <c r="B733" s="255"/>
      <c r="C733" s="115"/>
      <c r="D733" s="116"/>
      <c r="E733" s="117"/>
      <c r="F733" s="118"/>
      <c r="G733" s="112"/>
      <c r="H733" s="112"/>
      <c r="I733" s="111"/>
      <c r="J733" s="111"/>
      <c r="K733" s="86"/>
      <c r="L733" s="119"/>
      <c r="M733" s="114" t="str">
        <f t="shared" si="11"/>
        <v xml:space="preserve">   </v>
      </c>
    </row>
    <row r="734" spans="1:13" s="55" customFormat="1" hidden="1" x14ac:dyDescent="0.2">
      <c r="A734" s="259"/>
      <c r="B734" s="255"/>
      <c r="C734" s="115"/>
      <c r="D734" s="116"/>
      <c r="E734" s="117"/>
      <c r="F734" s="118"/>
      <c r="G734" s="112"/>
      <c r="H734" s="112"/>
      <c r="I734" s="111"/>
      <c r="J734" s="111"/>
      <c r="K734" s="86"/>
      <c r="L734" s="119"/>
      <c r="M734" s="114" t="str">
        <f t="shared" si="11"/>
        <v xml:space="preserve">   </v>
      </c>
    </row>
    <row r="735" spans="1:13" s="55" customFormat="1" hidden="1" x14ac:dyDescent="0.2">
      <c r="A735" s="259"/>
      <c r="B735" s="255"/>
      <c r="C735" s="115"/>
      <c r="D735" s="116"/>
      <c r="E735" s="117"/>
      <c r="F735" s="118"/>
      <c r="G735" s="112"/>
      <c r="H735" s="112"/>
      <c r="I735" s="111"/>
      <c r="J735" s="111"/>
      <c r="K735" s="86"/>
      <c r="L735" s="119"/>
      <c r="M735" s="114" t="str">
        <f t="shared" si="11"/>
        <v xml:space="preserve">   </v>
      </c>
    </row>
    <row r="736" spans="1:13" s="55" customFormat="1" hidden="1" x14ac:dyDescent="0.2">
      <c r="A736" s="259"/>
      <c r="B736" s="255"/>
      <c r="C736" s="115"/>
      <c r="D736" s="116"/>
      <c r="E736" s="117"/>
      <c r="F736" s="118"/>
      <c r="G736" s="112"/>
      <c r="H736" s="112"/>
      <c r="I736" s="111"/>
      <c r="J736" s="111"/>
      <c r="K736" s="86"/>
      <c r="L736" s="119"/>
      <c r="M736" s="114" t="str">
        <f t="shared" si="11"/>
        <v xml:space="preserve">   </v>
      </c>
    </row>
    <row r="737" spans="1:13" s="55" customFormat="1" hidden="1" x14ac:dyDescent="0.2">
      <c r="A737" s="259"/>
      <c r="B737" s="255"/>
      <c r="C737" s="115"/>
      <c r="D737" s="116"/>
      <c r="E737" s="117"/>
      <c r="F737" s="118"/>
      <c r="G737" s="112"/>
      <c r="H737" s="112"/>
      <c r="I737" s="111"/>
      <c r="J737" s="111"/>
      <c r="K737" s="86"/>
      <c r="L737" s="119"/>
      <c r="M737" s="114" t="str">
        <f t="shared" si="11"/>
        <v xml:space="preserve">   </v>
      </c>
    </row>
    <row r="738" spans="1:13" s="55" customFormat="1" hidden="1" x14ac:dyDescent="0.2">
      <c r="A738" s="259"/>
      <c r="B738" s="255"/>
      <c r="C738" s="115"/>
      <c r="D738" s="116"/>
      <c r="E738" s="117"/>
      <c r="F738" s="118"/>
      <c r="G738" s="112"/>
      <c r="H738" s="112"/>
      <c r="I738" s="111"/>
      <c r="J738" s="111"/>
      <c r="K738" s="86"/>
      <c r="L738" s="119"/>
      <c r="M738" s="114" t="str">
        <f t="shared" si="11"/>
        <v xml:space="preserve">   </v>
      </c>
    </row>
    <row r="739" spans="1:13" s="55" customFormat="1" hidden="1" x14ac:dyDescent="0.2">
      <c r="A739" s="259"/>
      <c r="B739" s="255"/>
      <c r="C739" s="115"/>
      <c r="D739" s="116"/>
      <c r="E739" s="117"/>
      <c r="F739" s="118"/>
      <c r="G739" s="112"/>
      <c r="H739" s="112"/>
      <c r="I739" s="111"/>
      <c r="J739" s="111"/>
      <c r="K739" s="86"/>
      <c r="L739" s="119"/>
      <c r="M739" s="114" t="str">
        <f t="shared" si="11"/>
        <v xml:space="preserve">   </v>
      </c>
    </row>
    <row r="740" spans="1:13" s="55" customFormat="1" hidden="1" x14ac:dyDescent="0.2">
      <c r="A740" s="259"/>
      <c r="B740" s="255"/>
      <c r="C740" s="115"/>
      <c r="D740" s="116"/>
      <c r="E740" s="117"/>
      <c r="F740" s="118"/>
      <c r="G740" s="112"/>
      <c r="H740" s="112"/>
      <c r="I740" s="111"/>
      <c r="J740" s="111"/>
      <c r="K740" s="86"/>
      <c r="L740" s="119"/>
      <c r="M740" s="114" t="str">
        <f t="shared" si="11"/>
        <v xml:space="preserve">   </v>
      </c>
    </row>
    <row r="741" spans="1:13" s="55" customFormat="1" hidden="1" x14ac:dyDescent="0.2">
      <c r="A741" s="259"/>
      <c r="B741" s="255"/>
      <c r="C741" s="115"/>
      <c r="D741" s="116"/>
      <c r="E741" s="117"/>
      <c r="F741" s="118"/>
      <c r="G741" s="112"/>
      <c r="H741" s="112"/>
      <c r="I741" s="111"/>
      <c r="J741" s="111"/>
      <c r="K741" s="86"/>
      <c r="L741" s="119"/>
      <c r="M741" s="114" t="str">
        <f t="shared" si="11"/>
        <v xml:space="preserve">   </v>
      </c>
    </row>
    <row r="742" spans="1:13" s="55" customFormat="1" ht="12.75" hidden="1" customHeight="1" x14ac:dyDescent="0.2">
      <c r="A742" s="259" t="s">
        <v>82</v>
      </c>
      <c r="B742" s="255" t="s">
        <v>104</v>
      </c>
      <c r="C742" s="111"/>
      <c r="D742" s="111"/>
      <c r="E742" s="111"/>
      <c r="F742" s="111"/>
      <c r="G742" s="112"/>
      <c r="H742" s="112"/>
      <c r="I742" s="111"/>
      <c r="J742" s="111"/>
      <c r="K742" s="86"/>
      <c r="L742" s="113" t="str">
        <f>CONCATENATE(C742," ",D742," ",E742," ",F742," ",C743," ",D743," ",E743," ",F743)</f>
        <v xml:space="preserve">       </v>
      </c>
      <c r="M742" s="114" t="str">
        <f t="shared" si="11"/>
        <v xml:space="preserve">   </v>
      </c>
    </row>
    <row r="743" spans="1:13" s="55" customFormat="1" hidden="1" x14ac:dyDescent="0.2">
      <c r="A743" s="259"/>
      <c r="B743" s="255"/>
      <c r="C743" s="115"/>
      <c r="D743" s="116"/>
      <c r="E743" s="117"/>
      <c r="F743" s="118"/>
      <c r="G743" s="112"/>
      <c r="H743" s="112"/>
      <c r="I743" s="111"/>
      <c r="J743" s="111"/>
      <c r="K743" s="86"/>
      <c r="L743" s="119"/>
      <c r="M743" s="114" t="str">
        <f t="shared" si="11"/>
        <v xml:space="preserve">   </v>
      </c>
    </row>
    <row r="744" spans="1:13" s="55" customFormat="1" hidden="1" x14ac:dyDescent="0.2">
      <c r="A744" s="259"/>
      <c r="B744" s="255"/>
      <c r="C744" s="115"/>
      <c r="D744" s="116"/>
      <c r="E744" s="117"/>
      <c r="F744" s="118"/>
      <c r="G744" s="112"/>
      <c r="H744" s="112"/>
      <c r="I744" s="111"/>
      <c r="J744" s="111"/>
      <c r="K744" s="86"/>
      <c r="L744" s="119"/>
      <c r="M744" s="114" t="str">
        <f t="shared" si="11"/>
        <v xml:space="preserve">   </v>
      </c>
    </row>
    <row r="745" spans="1:13" s="55" customFormat="1" hidden="1" x14ac:dyDescent="0.2">
      <c r="A745" s="259"/>
      <c r="B745" s="255"/>
      <c r="C745" s="115"/>
      <c r="D745" s="116"/>
      <c r="E745" s="117"/>
      <c r="F745" s="118"/>
      <c r="G745" s="112"/>
      <c r="H745" s="112"/>
      <c r="I745" s="111"/>
      <c r="J745" s="111"/>
      <c r="K745" s="86"/>
      <c r="L745" s="119"/>
      <c r="M745" s="114" t="str">
        <f t="shared" si="11"/>
        <v xml:space="preserve">   </v>
      </c>
    </row>
    <row r="746" spans="1:13" s="55" customFormat="1" hidden="1" x14ac:dyDescent="0.2">
      <c r="A746" s="259"/>
      <c r="B746" s="255"/>
      <c r="C746" s="115"/>
      <c r="D746" s="116"/>
      <c r="E746" s="117"/>
      <c r="F746" s="118"/>
      <c r="G746" s="112"/>
      <c r="H746" s="112"/>
      <c r="I746" s="111"/>
      <c r="J746" s="111"/>
      <c r="K746" s="86"/>
      <c r="L746" s="119"/>
      <c r="M746" s="114" t="str">
        <f t="shared" si="11"/>
        <v xml:space="preserve">   </v>
      </c>
    </row>
    <row r="747" spans="1:13" s="55" customFormat="1" hidden="1" x14ac:dyDescent="0.2">
      <c r="A747" s="259"/>
      <c r="B747" s="255"/>
      <c r="C747" s="115"/>
      <c r="D747" s="116"/>
      <c r="E747" s="117"/>
      <c r="F747" s="118"/>
      <c r="G747" s="112"/>
      <c r="H747" s="112"/>
      <c r="I747" s="111"/>
      <c r="J747" s="111"/>
      <c r="K747" s="86"/>
      <c r="L747" s="119"/>
      <c r="M747" s="114" t="str">
        <f t="shared" si="11"/>
        <v xml:space="preserve">   </v>
      </c>
    </row>
    <row r="748" spans="1:13" s="55" customFormat="1" hidden="1" x14ac:dyDescent="0.2">
      <c r="A748" s="259"/>
      <c r="B748" s="255"/>
      <c r="C748" s="115"/>
      <c r="D748" s="116"/>
      <c r="E748" s="117"/>
      <c r="F748" s="118"/>
      <c r="G748" s="112"/>
      <c r="H748" s="112"/>
      <c r="I748" s="111"/>
      <c r="J748" s="111"/>
      <c r="K748" s="86"/>
      <c r="L748" s="119"/>
      <c r="M748" s="114" t="str">
        <f t="shared" si="11"/>
        <v xml:space="preserve">   </v>
      </c>
    </row>
    <row r="749" spans="1:13" s="55" customFormat="1" hidden="1" x14ac:dyDescent="0.2">
      <c r="A749" s="259"/>
      <c r="B749" s="255"/>
      <c r="C749" s="115"/>
      <c r="D749" s="116"/>
      <c r="E749" s="117"/>
      <c r="F749" s="118"/>
      <c r="G749" s="112"/>
      <c r="H749" s="112"/>
      <c r="I749" s="111"/>
      <c r="J749" s="111"/>
      <c r="K749" s="86"/>
      <c r="L749" s="119"/>
      <c r="M749" s="114" t="str">
        <f t="shared" si="11"/>
        <v xml:space="preserve">   </v>
      </c>
    </row>
    <row r="750" spans="1:13" s="55" customFormat="1" hidden="1" x14ac:dyDescent="0.2">
      <c r="A750" s="259"/>
      <c r="B750" s="255"/>
      <c r="C750" s="115"/>
      <c r="D750" s="116"/>
      <c r="E750" s="117"/>
      <c r="F750" s="118"/>
      <c r="G750" s="112"/>
      <c r="H750" s="112"/>
      <c r="I750" s="111"/>
      <c r="J750" s="111"/>
      <c r="K750" s="86"/>
      <c r="L750" s="119"/>
      <c r="M750" s="114" t="str">
        <f t="shared" si="11"/>
        <v xml:space="preserve">   </v>
      </c>
    </row>
    <row r="751" spans="1:13" s="55" customFormat="1" hidden="1" x14ac:dyDescent="0.2">
      <c r="A751" s="259"/>
      <c r="B751" s="255"/>
      <c r="C751" s="115"/>
      <c r="D751" s="116"/>
      <c r="E751" s="117"/>
      <c r="F751" s="118"/>
      <c r="G751" s="112"/>
      <c r="H751" s="112"/>
      <c r="I751" s="111"/>
      <c r="J751" s="111"/>
      <c r="K751" s="86"/>
      <c r="L751" s="119"/>
      <c r="M751" s="114" t="str">
        <f t="shared" si="11"/>
        <v xml:space="preserve">   </v>
      </c>
    </row>
    <row r="752" spans="1:13" s="55" customFormat="1" ht="12.75" hidden="1" customHeight="1" x14ac:dyDescent="0.2">
      <c r="A752" s="259" t="s">
        <v>82</v>
      </c>
      <c r="B752" s="255" t="s">
        <v>104</v>
      </c>
      <c r="C752" s="111"/>
      <c r="D752" s="111"/>
      <c r="E752" s="111"/>
      <c r="F752" s="111"/>
      <c r="G752" s="112"/>
      <c r="H752" s="112"/>
      <c r="I752" s="111"/>
      <c r="J752" s="111"/>
      <c r="K752" s="86"/>
      <c r="L752" s="113" t="str">
        <f>CONCATENATE(C752," ",D752," ",E752," ",F752," ",C753," ",D753," ",E753," ",F753)</f>
        <v xml:space="preserve">       </v>
      </c>
      <c r="M752" s="114" t="str">
        <f t="shared" si="11"/>
        <v xml:space="preserve">   </v>
      </c>
    </row>
    <row r="753" spans="1:13" s="55" customFormat="1" hidden="1" x14ac:dyDescent="0.2">
      <c r="A753" s="259"/>
      <c r="B753" s="255"/>
      <c r="C753" s="115"/>
      <c r="D753" s="116"/>
      <c r="E753" s="117"/>
      <c r="F753" s="118"/>
      <c r="G753" s="112"/>
      <c r="H753" s="112"/>
      <c r="I753" s="111"/>
      <c r="J753" s="111"/>
      <c r="K753" s="86"/>
      <c r="L753" s="119"/>
      <c r="M753" s="114" t="str">
        <f t="shared" si="11"/>
        <v xml:space="preserve">   </v>
      </c>
    </row>
    <row r="754" spans="1:13" s="55" customFormat="1" hidden="1" x14ac:dyDescent="0.2">
      <c r="A754" s="259"/>
      <c r="B754" s="255"/>
      <c r="C754" s="115"/>
      <c r="D754" s="116"/>
      <c r="E754" s="117"/>
      <c r="F754" s="118"/>
      <c r="G754" s="112"/>
      <c r="H754" s="112"/>
      <c r="I754" s="111"/>
      <c r="J754" s="111"/>
      <c r="K754" s="86"/>
      <c r="L754" s="119"/>
      <c r="M754" s="114" t="str">
        <f t="shared" si="11"/>
        <v xml:space="preserve">   </v>
      </c>
    </row>
    <row r="755" spans="1:13" s="55" customFormat="1" ht="9.75" hidden="1" customHeight="1" x14ac:dyDescent="0.2">
      <c r="A755" s="259"/>
      <c r="B755" s="255"/>
      <c r="C755" s="115"/>
      <c r="D755" s="116"/>
      <c r="E755" s="117"/>
      <c r="F755" s="118"/>
      <c r="G755" s="112"/>
      <c r="H755" s="112"/>
      <c r="I755" s="111"/>
      <c r="J755" s="111"/>
      <c r="K755" s="86"/>
      <c r="L755" s="119"/>
      <c r="M755" s="114" t="str">
        <f t="shared" si="11"/>
        <v xml:space="preserve">   </v>
      </c>
    </row>
    <row r="756" spans="1:13" s="55" customFormat="1" hidden="1" x14ac:dyDescent="0.2">
      <c r="A756" s="259"/>
      <c r="B756" s="255"/>
      <c r="C756" s="115"/>
      <c r="D756" s="116"/>
      <c r="E756" s="117"/>
      <c r="F756" s="118"/>
      <c r="G756" s="112"/>
      <c r="H756" s="112"/>
      <c r="I756" s="111"/>
      <c r="J756" s="111"/>
      <c r="K756" s="86"/>
      <c r="L756" s="119"/>
      <c r="M756" s="114" t="str">
        <f t="shared" si="11"/>
        <v xml:space="preserve">   </v>
      </c>
    </row>
    <row r="757" spans="1:13" s="55" customFormat="1" hidden="1" x14ac:dyDescent="0.2">
      <c r="A757" s="259"/>
      <c r="B757" s="255"/>
      <c r="C757" s="115"/>
      <c r="D757" s="116"/>
      <c r="E757" s="117"/>
      <c r="F757" s="118"/>
      <c r="G757" s="112"/>
      <c r="H757" s="112"/>
      <c r="I757" s="111"/>
      <c r="J757" s="111"/>
      <c r="K757" s="86"/>
      <c r="L757" s="119"/>
      <c r="M757" s="114" t="str">
        <f t="shared" si="11"/>
        <v xml:space="preserve">   </v>
      </c>
    </row>
    <row r="758" spans="1:13" s="55" customFormat="1" hidden="1" x14ac:dyDescent="0.2">
      <c r="A758" s="259"/>
      <c r="B758" s="255"/>
      <c r="C758" s="115"/>
      <c r="D758" s="116"/>
      <c r="E758" s="117"/>
      <c r="F758" s="118"/>
      <c r="G758" s="112"/>
      <c r="H758" s="112"/>
      <c r="I758" s="111"/>
      <c r="J758" s="111"/>
      <c r="K758" s="86"/>
      <c r="L758" s="119"/>
      <c r="M758" s="114" t="str">
        <f t="shared" si="11"/>
        <v xml:space="preserve">   </v>
      </c>
    </row>
    <row r="759" spans="1:13" s="55" customFormat="1" hidden="1" x14ac:dyDescent="0.2">
      <c r="A759" s="259"/>
      <c r="B759" s="255"/>
      <c r="C759" s="115"/>
      <c r="D759" s="116"/>
      <c r="E759" s="117"/>
      <c r="F759" s="118"/>
      <c r="G759" s="112"/>
      <c r="H759" s="112"/>
      <c r="I759" s="111"/>
      <c r="J759" s="111"/>
      <c r="K759" s="86"/>
      <c r="L759" s="119"/>
      <c r="M759" s="114" t="str">
        <f t="shared" si="11"/>
        <v xml:space="preserve">   </v>
      </c>
    </row>
    <row r="760" spans="1:13" s="55" customFormat="1" hidden="1" x14ac:dyDescent="0.2">
      <c r="A760" s="259"/>
      <c r="B760" s="255"/>
      <c r="C760" s="115"/>
      <c r="D760" s="116"/>
      <c r="E760" s="117"/>
      <c r="F760" s="118"/>
      <c r="G760" s="112"/>
      <c r="H760" s="112"/>
      <c r="I760" s="111"/>
      <c r="J760" s="111"/>
      <c r="K760" s="86"/>
      <c r="L760" s="119"/>
      <c r="M760" s="114" t="str">
        <f t="shared" si="11"/>
        <v xml:space="preserve">   </v>
      </c>
    </row>
    <row r="761" spans="1:13" s="55" customFormat="1" hidden="1" x14ac:dyDescent="0.2">
      <c r="A761" s="259"/>
      <c r="B761" s="255"/>
      <c r="C761" s="115"/>
      <c r="D761" s="116"/>
      <c r="E761" s="117"/>
      <c r="F761" s="118"/>
      <c r="G761" s="112"/>
      <c r="H761" s="112"/>
      <c r="I761" s="111"/>
      <c r="J761" s="111"/>
      <c r="K761" s="86"/>
      <c r="L761" s="119"/>
      <c r="M761" s="114" t="str">
        <f t="shared" si="11"/>
        <v xml:space="preserve">   </v>
      </c>
    </row>
    <row r="762" spans="1:13" s="55" customFormat="1" ht="12.75" hidden="1" customHeight="1" x14ac:dyDescent="0.2">
      <c r="A762" s="259" t="s">
        <v>82</v>
      </c>
      <c r="B762" s="255" t="s">
        <v>104</v>
      </c>
      <c r="C762" s="111"/>
      <c r="D762" s="111"/>
      <c r="E762" s="111"/>
      <c r="F762" s="111"/>
      <c r="G762" s="112"/>
      <c r="H762" s="112"/>
      <c r="I762" s="111"/>
      <c r="J762" s="111"/>
      <c r="K762" s="86"/>
      <c r="L762" s="113" t="str">
        <f>CONCATENATE(C762," ",D762," ",E762," ",F762," ",C763," ",D763," ",E763," ",F763)</f>
        <v xml:space="preserve">       </v>
      </c>
      <c r="M762" s="114" t="str">
        <f t="shared" si="11"/>
        <v xml:space="preserve">   </v>
      </c>
    </row>
    <row r="763" spans="1:13" s="55" customFormat="1" hidden="1" x14ac:dyDescent="0.2">
      <c r="A763" s="259"/>
      <c r="B763" s="255"/>
      <c r="C763" s="115"/>
      <c r="D763" s="116"/>
      <c r="E763" s="117"/>
      <c r="F763" s="118"/>
      <c r="G763" s="112"/>
      <c r="H763" s="112"/>
      <c r="I763" s="111"/>
      <c r="J763" s="111"/>
      <c r="K763" s="86"/>
      <c r="L763" s="119"/>
      <c r="M763" s="114" t="str">
        <f t="shared" si="11"/>
        <v xml:space="preserve">   </v>
      </c>
    </row>
    <row r="764" spans="1:13" s="55" customFormat="1" hidden="1" x14ac:dyDescent="0.2">
      <c r="A764" s="259"/>
      <c r="B764" s="255"/>
      <c r="C764" s="115"/>
      <c r="D764" s="116"/>
      <c r="E764" s="117"/>
      <c r="F764" s="118"/>
      <c r="G764" s="112"/>
      <c r="H764" s="112"/>
      <c r="I764" s="111"/>
      <c r="J764" s="111"/>
      <c r="K764" s="86"/>
      <c r="L764" s="119"/>
      <c r="M764" s="114" t="str">
        <f t="shared" si="11"/>
        <v xml:space="preserve">   </v>
      </c>
    </row>
    <row r="765" spans="1:13" s="55" customFormat="1" hidden="1" x14ac:dyDescent="0.2">
      <c r="A765" s="259"/>
      <c r="B765" s="255"/>
      <c r="C765" s="115"/>
      <c r="D765" s="116"/>
      <c r="E765" s="117"/>
      <c r="F765" s="118"/>
      <c r="G765" s="112"/>
      <c r="H765" s="112"/>
      <c r="I765" s="111"/>
      <c r="J765" s="111"/>
      <c r="K765" s="86"/>
      <c r="L765" s="119"/>
      <c r="M765" s="114" t="str">
        <f t="shared" si="11"/>
        <v xml:space="preserve">   </v>
      </c>
    </row>
    <row r="766" spans="1:13" s="55" customFormat="1" hidden="1" x14ac:dyDescent="0.2">
      <c r="A766" s="259"/>
      <c r="B766" s="255"/>
      <c r="C766" s="115"/>
      <c r="D766" s="116"/>
      <c r="E766" s="117"/>
      <c r="F766" s="118"/>
      <c r="G766" s="112"/>
      <c r="H766" s="112"/>
      <c r="I766" s="111"/>
      <c r="J766" s="111"/>
      <c r="K766" s="86"/>
      <c r="L766" s="119"/>
      <c r="M766" s="114" t="str">
        <f t="shared" si="11"/>
        <v xml:space="preserve">   </v>
      </c>
    </row>
    <row r="767" spans="1:13" s="55" customFormat="1" hidden="1" x14ac:dyDescent="0.2">
      <c r="A767" s="259"/>
      <c r="B767" s="255"/>
      <c r="C767" s="115"/>
      <c r="D767" s="116"/>
      <c r="E767" s="117"/>
      <c r="F767" s="118"/>
      <c r="G767" s="112"/>
      <c r="H767" s="112"/>
      <c r="I767" s="111"/>
      <c r="J767" s="111"/>
      <c r="K767" s="86"/>
      <c r="L767" s="119"/>
      <c r="M767" s="114" t="str">
        <f t="shared" si="11"/>
        <v xml:space="preserve">   </v>
      </c>
    </row>
    <row r="768" spans="1:13" s="55" customFormat="1" hidden="1" x14ac:dyDescent="0.2">
      <c r="A768" s="259"/>
      <c r="B768" s="255"/>
      <c r="C768" s="115"/>
      <c r="D768" s="116"/>
      <c r="E768" s="117"/>
      <c r="F768" s="118"/>
      <c r="G768" s="112"/>
      <c r="H768" s="112"/>
      <c r="I768" s="111"/>
      <c r="J768" s="111"/>
      <c r="K768" s="86"/>
      <c r="L768" s="119"/>
      <c r="M768" s="114" t="str">
        <f t="shared" si="11"/>
        <v xml:space="preserve">   </v>
      </c>
    </row>
    <row r="769" spans="1:13" s="55" customFormat="1" hidden="1" x14ac:dyDescent="0.2">
      <c r="A769" s="259"/>
      <c r="B769" s="255"/>
      <c r="C769" s="115"/>
      <c r="D769" s="116"/>
      <c r="E769" s="117"/>
      <c r="F769" s="118"/>
      <c r="G769" s="112"/>
      <c r="H769" s="112"/>
      <c r="I769" s="111"/>
      <c r="J769" s="111"/>
      <c r="K769" s="86"/>
      <c r="L769" s="119"/>
      <c r="M769" s="114" t="str">
        <f t="shared" si="11"/>
        <v xml:space="preserve">   </v>
      </c>
    </row>
    <row r="770" spans="1:13" s="55" customFormat="1" hidden="1" x14ac:dyDescent="0.2">
      <c r="A770" s="259"/>
      <c r="B770" s="255"/>
      <c r="C770" s="115"/>
      <c r="D770" s="116"/>
      <c r="E770" s="117"/>
      <c r="F770" s="118"/>
      <c r="G770" s="112"/>
      <c r="H770" s="112"/>
      <c r="I770" s="111"/>
      <c r="J770" s="111"/>
      <c r="K770" s="86"/>
      <c r="L770" s="119"/>
      <c r="M770" s="114" t="str">
        <f t="shared" si="11"/>
        <v xml:space="preserve">   </v>
      </c>
    </row>
    <row r="771" spans="1:13" s="55" customFormat="1" ht="4.5" hidden="1" customHeight="1" x14ac:dyDescent="0.2">
      <c r="A771" s="259"/>
      <c r="B771" s="255"/>
      <c r="C771" s="115"/>
      <c r="D771" s="116"/>
      <c r="E771" s="117"/>
      <c r="F771" s="118"/>
      <c r="G771" s="112"/>
      <c r="H771" s="112"/>
      <c r="I771" s="111"/>
      <c r="J771" s="111"/>
      <c r="K771" s="86"/>
      <c r="L771" s="119"/>
      <c r="M771" s="114" t="str">
        <f t="shared" si="11"/>
        <v xml:space="preserve">   </v>
      </c>
    </row>
    <row r="772" spans="1:13" s="55" customFormat="1" ht="12.75" hidden="1" customHeight="1" x14ac:dyDescent="0.2">
      <c r="A772" s="259" t="s">
        <v>82</v>
      </c>
      <c r="B772" s="255" t="s">
        <v>104</v>
      </c>
      <c r="C772" s="111"/>
      <c r="D772" s="111"/>
      <c r="E772" s="111"/>
      <c r="F772" s="111"/>
      <c r="G772" s="112"/>
      <c r="H772" s="112"/>
      <c r="I772" s="111"/>
      <c r="J772" s="111"/>
      <c r="K772" s="86"/>
      <c r="L772" s="113" t="str">
        <f>CONCATENATE(C772," ",D772," ",E772," ",F772," ",C773," ",D773," ",E773," ",F773)</f>
        <v xml:space="preserve">       </v>
      </c>
      <c r="M772" s="114" t="str">
        <f t="shared" si="11"/>
        <v xml:space="preserve">   </v>
      </c>
    </row>
    <row r="773" spans="1:13" s="55" customFormat="1" hidden="1" x14ac:dyDescent="0.2">
      <c r="A773" s="259"/>
      <c r="B773" s="255"/>
      <c r="C773" s="115"/>
      <c r="D773" s="116"/>
      <c r="E773" s="117"/>
      <c r="F773" s="118"/>
      <c r="G773" s="112"/>
      <c r="H773" s="112"/>
      <c r="I773" s="111"/>
      <c r="J773" s="111"/>
      <c r="K773" s="86"/>
      <c r="L773" s="119"/>
      <c r="M773" s="114" t="str">
        <f t="shared" si="11"/>
        <v xml:space="preserve">   </v>
      </c>
    </row>
    <row r="774" spans="1:13" s="55" customFormat="1" hidden="1" x14ac:dyDescent="0.2">
      <c r="A774" s="259"/>
      <c r="B774" s="255"/>
      <c r="C774" s="115"/>
      <c r="D774" s="116"/>
      <c r="E774" s="117"/>
      <c r="F774" s="118"/>
      <c r="G774" s="112"/>
      <c r="H774" s="112"/>
      <c r="I774" s="111"/>
      <c r="J774" s="111"/>
      <c r="K774" s="86"/>
      <c r="L774" s="119"/>
      <c r="M774" s="114" t="str">
        <f t="shared" si="11"/>
        <v xml:space="preserve">   </v>
      </c>
    </row>
    <row r="775" spans="1:13" s="55" customFormat="1" hidden="1" x14ac:dyDescent="0.2">
      <c r="A775" s="259"/>
      <c r="B775" s="255"/>
      <c r="C775" s="115"/>
      <c r="D775" s="116"/>
      <c r="E775" s="117"/>
      <c r="F775" s="118"/>
      <c r="G775" s="112"/>
      <c r="H775" s="112"/>
      <c r="I775" s="111"/>
      <c r="J775" s="111"/>
      <c r="K775" s="86"/>
      <c r="L775" s="119"/>
      <c r="M775" s="114" t="str">
        <f t="shared" si="11"/>
        <v xml:space="preserve">   </v>
      </c>
    </row>
    <row r="776" spans="1:13" s="55" customFormat="1" hidden="1" x14ac:dyDescent="0.2">
      <c r="A776" s="259"/>
      <c r="B776" s="255"/>
      <c r="C776" s="115"/>
      <c r="D776" s="116"/>
      <c r="E776" s="117"/>
      <c r="F776" s="118"/>
      <c r="G776" s="112"/>
      <c r="H776" s="112"/>
      <c r="I776" s="111"/>
      <c r="J776" s="111"/>
      <c r="K776" s="86"/>
      <c r="L776" s="119"/>
      <c r="M776" s="114" t="str">
        <f t="shared" si="11"/>
        <v xml:space="preserve">   </v>
      </c>
    </row>
    <row r="777" spans="1:13" s="55" customFormat="1" hidden="1" x14ac:dyDescent="0.2">
      <c r="A777" s="259"/>
      <c r="B777" s="255"/>
      <c r="C777" s="115"/>
      <c r="D777" s="116"/>
      <c r="E777" s="117"/>
      <c r="F777" s="118"/>
      <c r="G777" s="112"/>
      <c r="H777" s="112"/>
      <c r="I777" s="111"/>
      <c r="J777" s="111"/>
      <c r="K777" s="86"/>
      <c r="L777" s="119"/>
      <c r="M777" s="114" t="str">
        <f t="shared" si="11"/>
        <v xml:space="preserve">   </v>
      </c>
    </row>
    <row r="778" spans="1:13" s="55" customFormat="1" hidden="1" x14ac:dyDescent="0.2">
      <c r="A778" s="259"/>
      <c r="B778" s="255"/>
      <c r="C778" s="115"/>
      <c r="D778" s="116"/>
      <c r="E778" s="117"/>
      <c r="F778" s="118"/>
      <c r="G778" s="112"/>
      <c r="H778" s="112"/>
      <c r="I778" s="111"/>
      <c r="J778" s="111"/>
      <c r="K778" s="86"/>
      <c r="L778" s="119"/>
      <c r="M778" s="114" t="str">
        <f t="shared" si="11"/>
        <v xml:space="preserve">   </v>
      </c>
    </row>
    <row r="779" spans="1:13" s="55" customFormat="1" hidden="1" x14ac:dyDescent="0.2">
      <c r="A779" s="259"/>
      <c r="B779" s="255"/>
      <c r="C779" s="115"/>
      <c r="D779" s="116"/>
      <c r="E779" s="117"/>
      <c r="F779" s="118"/>
      <c r="G779" s="112"/>
      <c r="H779" s="112"/>
      <c r="I779" s="111"/>
      <c r="J779" s="111"/>
      <c r="K779" s="86"/>
      <c r="L779" s="119"/>
      <c r="M779" s="114" t="str">
        <f t="shared" ref="M779:M842" si="12">CONCATENATE(G779," ",H779," ",I779," ",J779)</f>
        <v xml:space="preserve">   </v>
      </c>
    </row>
    <row r="780" spans="1:13" s="55" customFormat="1" hidden="1" x14ac:dyDescent="0.2">
      <c r="A780" s="259"/>
      <c r="B780" s="255"/>
      <c r="C780" s="115"/>
      <c r="D780" s="116"/>
      <c r="E780" s="117"/>
      <c r="F780" s="118"/>
      <c r="G780" s="112"/>
      <c r="H780" s="112"/>
      <c r="I780" s="111"/>
      <c r="J780" s="111"/>
      <c r="K780" s="86"/>
      <c r="L780" s="119"/>
      <c r="M780" s="114" t="str">
        <f t="shared" si="12"/>
        <v xml:space="preserve">   </v>
      </c>
    </row>
    <row r="781" spans="1:13" s="55" customFormat="1" hidden="1" x14ac:dyDescent="0.2">
      <c r="A781" s="259"/>
      <c r="B781" s="255"/>
      <c r="C781" s="115"/>
      <c r="D781" s="116"/>
      <c r="E781" s="117"/>
      <c r="F781" s="118"/>
      <c r="G781" s="112"/>
      <c r="H781" s="112"/>
      <c r="I781" s="111"/>
      <c r="J781" s="111"/>
      <c r="K781" s="86"/>
      <c r="L781" s="119"/>
      <c r="M781" s="114" t="str">
        <f t="shared" si="12"/>
        <v xml:space="preserve">   </v>
      </c>
    </row>
    <row r="782" spans="1:13" s="55" customFormat="1" ht="12.75" hidden="1" customHeight="1" x14ac:dyDescent="0.2">
      <c r="A782" s="259" t="s">
        <v>82</v>
      </c>
      <c r="B782" s="255" t="s">
        <v>104</v>
      </c>
      <c r="C782" s="111"/>
      <c r="D782" s="111"/>
      <c r="E782" s="111"/>
      <c r="F782" s="111"/>
      <c r="G782" s="112"/>
      <c r="H782" s="112"/>
      <c r="I782" s="111"/>
      <c r="J782" s="111"/>
      <c r="K782" s="86"/>
      <c r="L782" s="113" t="str">
        <f>CONCATENATE(C782," ",D782," ",E782," ",F782," ",C783," ",D783," ",E783," ",F783)</f>
        <v xml:space="preserve">       </v>
      </c>
      <c r="M782" s="114" t="str">
        <f t="shared" si="12"/>
        <v xml:space="preserve">   </v>
      </c>
    </row>
    <row r="783" spans="1:13" s="55" customFormat="1" ht="0.75" hidden="1" customHeight="1" x14ac:dyDescent="0.2">
      <c r="A783" s="259"/>
      <c r="B783" s="255"/>
      <c r="C783" s="115"/>
      <c r="D783" s="116"/>
      <c r="E783" s="117"/>
      <c r="F783" s="118"/>
      <c r="G783" s="112"/>
      <c r="H783" s="112"/>
      <c r="I783" s="111"/>
      <c r="J783" s="111"/>
      <c r="K783" s="86"/>
      <c r="L783" s="119"/>
      <c r="M783" s="114" t="str">
        <f t="shared" si="12"/>
        <v xml:space="preserve">   </v>
      </c>
    </row>
    <row r="784" spans="1:13" s="55" customFormat="1" hidden="1" x14ac:dyDescent="0.2">
      <c r="A784" s="259"/>
      <c r="B784" s="255"/>
      <c r="C784" s="115"/>
      <c r="D784" s="116"/>
      <c r="E784" s="117"/>
      <c r="F784" s="118"/>
      <c r="G784" s="112"/>
      <c r="H784" s="112"/>
      <c r="I784" s="111"/>
      <c r="J784" s="111"/>
      <c r="K784" s="86"/>
      <c r="L784" s="119"/>
      <c r="M784" s="114" t="str">
        <f t="shared" si="12"/>
        <v xml:space="preserve">   </v>
      </c>
    </row>
    <row r="785" spans="1:13" s="55" customFormat="1" hidden="1" x14ac:dyDescent="0.2">
      <c r="A785" s="259"/>
      <c r="B785" s="255"/>
      <c r="C785" s="115"/>
      <c r="D785" s="116"/>
      <c r="E785" s="117"/>
      <c r="F785" s="118"/>
      <c r="G785" s="112"/>
      <c r="H785" s="112"/>
      <c r="I785" s="111"/>
      <c r="J785" s="111"/>
      <c r="K785" s="86"/>
      <c r="L785" s="119"/>
      <c r="M785" s="114" t="str">
        <f t="shared" si="12"/>
        <v xml:space="preserve">   </v>
      </c>
    </row>
    <row r="786" spans="1:13" s="55" customFormat="1" hidden="1" x14ac:dyDescent="0.2">
      <c r="A786" s="259"/>
      <c r="B786" s="255"/>
      <c r="C786" s="115"/>
      <c r="D786" s="116"/>
      <c r="E786" s="117"/>
      <c r="F786" s="118"/>
      <c r="G786" s="112"/>
      <c r="H786" s="112"/>
      <c r="I786" s="111"/>
      <c r="J786" s="111"/>
      <c r="K786" s="86"/>
      <c r="L786" s="119"/>
      <c r="M786" s="114" t="str">
        <f t="shared" si="12"/>
        <v xml:space="preserve">   </v>
      </c>
    </row>
    <row r="787" spans="1:13" s="55" customFormat="1" hidden="1" x14ac:dyDescent="0.2">
      <c r="A787" s="259"/>
      <c r="B787" s="255"/>
      <c r="C787" s="115"/>
      <c r="D787" s="116"/>
      <c r="E787" s="117"/>
      <c r="F787" s="118"/>
      <c r="G787" s="112"/>
      <c r="H787" s="112"/>
      <c r="I787" s="111"/>
      <c r="J787" s="111"/>
      <c r="K787" s="86"/>
      <c r="L787" s="119"/>
      <c r="M787" s="114" t="str">
        <f t="shared" si="12"/>
        <v xml:space="preserve">   </v>
      </c>
    </row>
    <row r="788" spans="1:13" s="55" customFormat="1" hidden="1" x14ac:dyDescent="0.2">
      <c r="A788" s="259"/>
      <c r="B788" s="255"/>
      <c r="C788" s="115"/>
      <c r="D788" s="116"/>
      <c r="E788" s="117"/>
      <c r="F788" s="118"/>
      <c r="G788" s="112"/>
      <c r="H788" s="112"/>
      <c r="I788" s="111"/>
      <c r="J788" s="111"/>
      <c r="K788" s="86"/>
      <c r="L788" s="119"/>
      <c r="M788" s="114" t="str">
        <f t="shared" si="12"/>
        <v xml:space="preserve">   </v>
      </c>
    </row>
    <row r="789" spans="1:13" s="55" customFormat="1" hidden="1" x14ac:dyDescent="0.2">
      <c r="A789" s="259"/>
      <c r="B789" s="255"/>
      <c r="C789" s="115"/>
      <c r="D789" s="116"/>
      <c r="E789" s="117"/>
      <c r="F789" s="118"/>
      <c r="G789" s="112"/>
      <c r="H789" s="112"/>
      <c r="I789" s="111"/>
      <c r="J789" s="111"/>
      <c r="K789" s="86"/>
      <c r="L789" s="119"/>
      <c r="M789" s="114" t="str">
        <f t="shared" si="12"/>
        <v xml:space="preserve">   </v>
      </c>
    </row>
    <row r="790" spans="1:13" s="55" customFormat="1" hidden="1" x14ac:dyDescent="0.2">
      <c r="A790" s="259"/>
      <c r="B790" s="255"/>
      <c r="C790" s="115"/>
      <c r="D790" s="116"/>
      <c r="E790" s="117"/>
      <c r="F790" s="118"/>
      <c r="G790" s="112"/>
      <c r="H790" s="112"/>
      <c r="I790" s="111"/>
      <c r="J790" s="111"/>
      <c r="K790" s="86"/>
      <c r="L790" s="119"/>
      <c r="M790" s="114" t="str">
        <f t="shared" si="12"/>
        <v xml:space="preserve">   </v>
      </c>
    </row>
    <row r="791" spans="1:13" s="55" customFormat="1" hidden="1" x14ac:dyDescent="0.2">
      <c r="A791" s="259"/>
      <c r="B791" s="255"/>
      <c r="C791" s="115"/>
      <c r="D791" s="116"/>
      <c r="E791" s="117"/>
      <c r="F791" s="118"/>
      <c r="G791" s="112"/>
      <c r="H791" s="112"/>
      <c r="I791" s="111"/>
      <c r="J791" s="111"/>
      <c r="K791" s="86"/>
      <c r="L791" s="119"/>
      <c r="M791" s="114" t="str">
        <f t="shared" si="12"/>
        <v xml:space="preserve">   </v>
      </c>
    </row>
    <row r="792" spans="1:13" s="55" customFormat="1" ht="12.75" hidden="1" customHeight="1" x14ac:dyDescent="0.2">
      <c r="A792" s="259" t="s">
        <v>82</v>
      </c>
      <c r="B792" s="255" t="s">
        <v>104</v>
      </c>
      <c r="C792" s="111"/>
      <c r="D792" s="111"/>
      <c r="E792" s="111"/>
      <c r="F792" s="111"/>
      <c r="G792" s="112"/>
      <c r="H792" s="112"/>
      <c r="I792" s="111"/>
      <c r="J792" s="111"/>
      <c r="K792" s="86"/>
      <c r="L792" s="113" t="str">
        <f>CONCATENATE(C792," ",D792," ",E792," ",F792," ",C793," ",D793," ",E793," ",F793)</f>
        <v xml:space="preserve">       </v>
      </c>
      <c r="M792" s="114" t="str">
        <f t="shared" si="12"/>
        <v xml:space="preserve">   </v>
      </c>
    </row>
    <row r="793" spans="1:13" s="55" customFormat="1" hidden="1" x14ac:dyDescent="0.2">
      <c r="A793" s="259"/>
      <c r="B793" s="255"/>
      <c r="C793" s="115"/>
      <c r="D793" s="116"/>
      <c r="E793" s="117"/>
      <c r="F793" s="118"/>
      <c r="G793" s="112"/>
      <c r="H793" s="112"/>
      <c r="I793" s="111"/>
      <c r="J793" s="111"/>
      <c r="K793" s="86"/>
      <c r="L793" s="119"/>
      <c r="M793" s="114" t="str">
        <f t="shared" si="12"/>
        <v xml:space="preserve">   </v>
      </c>
    </row>
    <row r="794" spans="1:13" s="55" customFormat="1" hidden="1" x14ac:dyDescent="0.2">
      <c r="A794" s="259"/>
      <c r="B794" s="255"/>
      <c r="C794" s="115"/>
      <c r="D794" s="116"/>
      <c r="E794" s="117"/>
      <c r="F794" s="118"/>
      <c r="G794" s="112"/>
      <c r="H794" s="112"/>
      <c r="I794" s="111"/>
      <c r="J794" s="111"/>
      <c r="K794" s="86"/>
      <c r="L794" s="119"/>
      <c r="M794" s="114" t="str">
        <f t="shared" si="12"/>
        <v xml:space="preserve">   </v>
      </c>
    </row>
    <row r="795" spans="1:13" s="55" customFormat="1" hidden="1" x14ac:dyDescent="0.2">
      <c r="A795" s="259"/>
      <c r="B795" s="255"/>
      <c r="C795" s="115"/>
      <c r="D795" s="116"/>
      <c r="E795" s="117"/>
      <c r="F795" s="118"/>
      <c r="G795" s="112"/>
      <c r="H795" s="112"/>
      <c r="I795" s="111"/>
      <c r="J795" s="111"/>
      <c r="K795" s="86"/>
      <c r="L795" s="119"/>
      <c r="M795" s="114" t="str">
        <f t="shared" si="12"/>
        <v xml:space="preserve">   </v>
      </c>
    </row>
    <row r="796" spans="1:13" s="55" customFormat="1" hidden="1" x14ac:dyDescent="0.2">
      <c r="A796" s="259"/>
      <c r="B796" s="255"/>
      <c r="C796" s="115"/>
      <c r="D796" s="116"/>
      <c r="E796" s="117"/>
      <c r="F796" s="118"/>
      <c r="G796" s="112"/>
      <c r="H796" s="112"/>
      <c r="I796" s="111"/>
      <c r="J796" s="111"/>
      <c r="K796" s="86"/>
      <c r="L796" s="119"/>
      <c r="M796" s="114" t="str">
        <f t="shared" si="12"/>
        <v xml:space="preserve">   </v>
      </c>
    </row>
    <row r="797" spans="1:13" s="55" customFormat="1" hidden="1" x14ac:dyDescent="0.2">
      <c r="A797" s="259"/>
      <c r="B797" s="255"/>
      <c r="C797" s="115"/>
      <c r="D797" s="116"/>
      <c r="E797" s="117"/>
      <c r="F797" s="118"/>
      <c r="G797" s="112"/>
      <c r="H797" s="112"/>
      <c r="I797" s="111"/>
      <c r="J797" s="111"/>
      <c r="K797" s="86"/>
      <c r="L797" s="119"/>
      <c r="M797" s="114" t="str">
        <f t="shared" si="12"/>
        <v xml:space="preserve">   </v>
      </c>
    </row>
    <row r="798" spans="1:13" s="55" customFormat="1" hidden="1" x14ac:dyDescent="0.2">
      <c r="A798" s="259"/>
      <c r="B798" s="255"/>
      <c r="C798" s="115"/>
      <c r="D798" s="116"/>
      <c r="E798" s="117"/>
      <c r="F798" s="118"/>
      <c r="G798" s="112"/>
      <c r="H798" s="112"/>
      <c r="I798" s="111"/>
      <c r="J798" s="111"/>
      <c r="K798" s="86"/>
      <c r="L798" s="119"/>
      <c r="M798" s="114" t="str">
        <f t="shared" si="12"/>
        <v xml:space="preserve">   </v>
      </c>
    </row>
    <row r="799" spans="1:13" s="55" customFormat="1" hidden="1" x14ac:dyDescent="0.2">
      <c r="A799" s="259"/>
      <c r="B799" s="255"/>
      <c r="C799" s="115"/>
      <c r="D799" s="116"/>
      <c r="E799" s="117"/>
      <c r="F799" s="118"/>
      <c r="G799" s="112"/>
      <c r="H799" s="112"/>
      <c r="I799" s="111"/>
      <c r="J799" s="111"/>
      <c r="K799" s="86"/>
      <c r="L799" s="119"/>
      <c r="M799" s="114" t="str">
        <f t="shared" si="12"/>
        <v xml:space="preserve">   </v>
      </c>
    </row>
    <row r="800" spans="1:13" s="55" customFormat="1" hidden="1" x14ac:dyDescent="0.2">
      <c r="A800" s="259"/>
      <c r="B800" s="255"/>
      <c r="C800" s="115"/>
      <c r="D800" s="116"/>
      <c r="E800" s="117"/>
      <c r="F800" s="118"/>
      <c r="G800" s="112"/>
      <c r="H800" s="112"/>
      <c r="I800" s="111"/>
      <c r="J800" s="111"/>
      <c r="K800" s="86"/>
      <c r="L800" s="119"/>
      <c r="M800" s="114" t="str">
        <f t="shared" si="12"/>
        <v xml:space="preserve">   </v>
      </c>
    </row>
    <row r="801" spans="1:13" s="55" customFormat="1" hidden="1" x14ac:dyDescent="0.2">
      <c r="A801" s="259"/>
      <c r="B801" s="255"/>
      <c r="C801" s="115"/>
      <c r="D801" s="116"/>
      <c r="E801" s="117"/>
      <c r="F801" s="118"/>
      <c r="G801" s="112"/>
      <c r="H801" s="112"/>
      <c r="I801" s="111"/>
      <c r="J801" s="111"/>
      <c r="K801" s="86"/>
      <c r="L801" s="119"/>
      <c r="M801" s="114" t="str">
        <f t="shared" si="12"/>
        <v xml:space="preserve">   </v>
      </c>
    </row>
    <row r="802" spans="1:13" s="55" customFormat="1" ht="12.75" hidden="1" customHeight="1" x14ac:dyDescent="0.2">
      <c r="A802" s="259" t="s">
        <v>82</v>
      </c>
      <c r="B802" s="255" t="s">
        <v>104</v>
      </c>
      <c r="C802" s="111"/>
      <c r="D802" s="111"/>
      <c r="E802" s="111"/>
      <c r="F802" s="111"/>
      <c r="G802" s="112"/>
      <c r="H802" s="112"/>
      <c r="I802" s="111"/>
      <c r="J802" s="111"/>
      <c r="K802" s="86"/>
      <c r="L802" s="113" t="str">
        <f>CONCATENATE(C802," ",D802," ",E802," ",F802," ",C803," ",D803," ",E803," ",F803)</f>
        <v xml:space="preserve">       </v>
      </c>
      <c r="M802" s="114" t="str">
        <f t="shared" si="12"/>
        <v xml:space="preserve">   </v>
      </c>
    </row>
    <row r="803" spans="1:13" s="55" customFormat="1" hidden="1" x14ac:dyDescent="0.2">
      <c r="A803" s="259"/>
      <c r="B803" s="255"/>
      <c r="C803" s="115"/>
      <c r="D803" s="116"/>
      <c r="E803" s="117"/>
      <c r="F803" s="118"/>
      <c r="G803" s="112"/>
      <c r="H803" s="112"/>
      <c r="I803" s="111"/>
      <c r="J803" s="111"/>
      <c r="K803" s="86"/>
      <c r="L803" s="119"/>
      <c r="M803" s="114" t="str">
        <f t="shared" si="12"/>
        <v xml:space="preserve">   </v>
      </c>
    </row>
    <row r="804" spans="1:13" s="55" customFormat="1" ht="3.75" hidden="1" customHeight="1" x14ac:dyDescent="0.2">
      <c r="A804" s="259"/>
      <c r="B804" s="255"/>
      <c r="C804" s="115"/>
      <c r="D804" s="116"/>
      <c r="E804" s="117"/>
      <c r="F804" s="118"/>
      <c r="G804" s="112"/>
      <c r="H804" s="112"/>
      <c r="I804" s="111"/>
      <c r="J804" s="111"/>
      <c r="K804" s="86"/>
      <c r="L804" s="119"/>
      <c r="M804" s="114" t="str">
        <f t="shared" si="12"/>
        <v xml:space="preserve">   </v>
      </c>
    </row>
    <row r="805" spans="1:13" s="55" customFormat="1" hidden="1" x14ac:dyDescent="0.2">
      <c r="A805" s="259"/>
      <c r="B805" s="255"/>
      <c r="C805" s="115"/>
      <c r="D805" s="116"/>
      <c r="E805" s="117"/>
      <c r="F805" s="118"/>
      <c r="G805" s="112"/>
      <c r="H805" s="112"/>
      <c r="I805" s="111"/>
      <c r="J805" s="111"/>
      <c r="K805" s="86"/>
      <c r="L805" s="119"/>
      <c r="M805" s="114" t="str">
        <f t="shared" si="12"/>
        <v xml:space="preserve">   </v>
      </c>
    </row>
    <row r="806" spans="1:13" s="55" customFormat="1" hidden="1" x14ac:dyDescent="0.2">
      <c r="A806" s="259"/>
      <c r="B806" s="255"/>
      <c r="C806" s="115"/>
      <c r="D806" s="116"/>
      <c r="E806" s="117"/>
      <c r="F806" s="118"/>
      <c r="G806" s="112"/>
      <c r="H806" s="112"/>
      <c r="I806" s="111"/>
      <c r="J806" s="111"/>
      <c r="K806" s="86"/>
      <c r="L806" s="119"/>
      <c r="M806" s="114" t="str">
        <f t="shared" si="12"/>
        <v xml:space="preserve">   </v>
      </c>
    </row>
    <row r="807" spans="1:13" s="55" customFormat="1" hidden="1" x14ac:dyDescent="0.2">
      <c r="A807" s="259"/>
      <c r="B807" s="255"/>
      <c r="C807" s="115"/>
      <c r="D807" s="116"/>
      <c r="E807" s="117"/>
      <c r="F807" s="118"/>
      <c r="G807" s="112"/>
      <c r="H807" s="112"/>
      <c r="I807" s="111"/>
      <c r="J807" s="111"/>
      <c r="K807" s="86"/>
      <c r="L807" s="119"/>
      <c r="M807" s="114" t="str">
        <f t="shared" si="12"/>
        <v xml:space="preserve">   </v>
      </c>
    </row>
    <row r="808" spans="1:13" s="55" customFormat="1" hidden="1" x14ac:dyDescent="0.2">
      <c r="A808" s="259"/>
      <c r="B808" s="255"/>
      <c r="C808" s="115"/>
      <c r="D808" s="116"/>
      <c r="E808" s="117"/>
      <c r="F808" s="118"/>
      <c r="G808" s="112"/>
      <c r="H808" s="112"/>
      <c r="I808" s="111"/>
      <c r="J808" s="111"/>
      <c r="K808" s="86"/>
      <c r="L808" s="119"/>
      <c r="M808" s="114" t="str">
        <f t="shared" si="12"/>
        <v xml:space="preserve">   </v>
      </c>
    </row>
    <row r="809" spans="1:13" s="55" customFormat="1" hidden="1" x14ac:dyDescent="0.2">
      <c r="A809" s="259"/>
      <c r="B809" s="255"/>
      <c r="C809" s="115"/>
      <c r="D809" s="116"/>
      <c r="E809" s="117"/>
      <c r="F809" s="118"/>
      <c r="G809" s="112"/>
      <c r="H809" s="112"/>
      <c r="I809" s="111"/>
      <c r="J809" s="111"/>
      <c r="K809" s="86"/>
      <c r="L809" s="119"/>
      <c r="M809" s="114" t="str">
        <f t="shared" si="12"/>
        <v xml:space="preserve">   </v>
      </c>
    </row>
    <row r="810" spans="1:13" s="55" customFormat="1" hidden="1" x14ac:dyDescent="0.2">
      <c r="A810" s="259"/>
      <c r="B810" s="255"/>
      <c r="C810" s="115"/>
      <c r="D810" s="116"/>
      <c r="E810" s="117"/>
      <c r="F810" s="118"/>
      <c r="G810" s="112"/>
      <c r="H810" s="112"/>
      <c r="I810" s="111"/>
      <c r="J810" s="111"/>
      <c r="K810" s="86"/>
      <c r="L810" s="119"/>
      <c r="M810" s="114" t="str">
        <f t="shared" si="12"/>
        <v xml:space="preserve">   </v>
      </c>
    </row>
    <row r="811" spans="1:13" s="55" customFormat="1" hidden="1" x14ac:dyDescent="0.2">
      <c r="A811" s="259"/>
      <c r="B811" s="255"/>
      <c r="C811" s="115"/>
      <c r="D811" s="116"/>
      <c r="E811" s="117"/>
      <c r="F811" s="118"/>
      <c r="G811" s="112"/>
      <c r="H811" s="112"/>
      <c r="I811" s="111"/>
      <c r="J811" s="111"/>
      <c r="K811" s="86"/>
      <c r="L811" s="119"/>
      <c r="M811" s="114" t="str">
        <f t="shared" si="12"/>
        <v xml:space="preserve">   </v>
      </c>
    </row>
    <row r="812" spans="1:13" s="48" customFormat="1" ht="44.25" customHeight="1" x14ac:dyDescent="0.2">
      <c r="A812" s="259" t="s">
        <v>82</v>
      </c>
      <c r="B812" s="256" t="s">
        <v>105</v>
      </c>
      <c r="C812" s="111" t="s">
        <v>813</v>
      </c>
      <c r="D812" s="111" t="s">
        <v>814</v>
      </c>
      <c r="E812" s="189" t="s">
        <v>815</v>
      </c>
      <c r="F812" s="189" t="s">
        <v>816</v>
      </c>
      <c r="G812" s="112" t="s">
        <v>262</v>
      </c>
      <c r="H812" s="112" t="s">
        <v>817</v>
      </c>
      <c r="I812" s="111" t="s">
        <v>818</v>
      </c>
      <c r="J812" s="189" t="s">
        <v>819</v>
      </c>
      <c r="K812" s="86"/>
      <c r="L812" s="120" t="str">
        <f>CONCATENATE(C812," ",D812," ",E812," ",F812," ",C813," ",D813," ",E813," ",F813)</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M812" s="114" t="str">
        <f t="shared" si="12"/>
        <v>C1.I1 Describe problemas de su área, considerando sus características y efectos.</v>
      </c>
    </row>
    <row r="813" spans="1:13" s="48" customFormat="1" ht="51" x14ac:dyDescent="0.2">
      <c r="A813" s="259"/>
      <c r="B813" s="256"/>
      <c r="C813" s="121" t="s">
        <v>820</v>
      </c>
      <c r="D813" s="116" t="s">
        <v>821</v>
      </c>
      <c r="E813" s="191" t="s">
        <v>822</v>
      </c>
      <c r="F813" s="192" t="s">
        <v>823</v>
      </c>
      <c r="G813" s="112" t="s">
        <v>266</v>
      </c>
      <c r="H813" s="112" t="s">
        <v>824</v>
      </c>
      <c r="I813" s="189" t="s">
        <v>825</v>
      </c>
      <c r="J813" s="189" t="s">
        <v>826</v>
      </c>
      <c r="K813" s="86"/>
      <c r="L813" s="119"/>
      <c r="M813" s="114" t="str">
        <f t="shared" si="12"/>
        <v xml:space="preserve">C1.I2 Caracteriza  las causas y consecuencias de situaciones o  problemas del área de desempeño,  analizando la información disponible. </v>
      </c>
    </row>
    <row r="814" spans="1:13" s="48" customFormat="1" ht="38.25" x14ac:dyDescent="0.2">
      <c r="A814" s="259"/>
      <c r="B814" s="256"/>
      <c r="C814" s="115"/>
      <c r="D814" s="116"/>
      <c r="E814" s="117"/>
      <c r="F814" s="118"/>
      <c r="G814" s="112" t="s">
        <v>286</v>
      </c>
      <c r="H814" s="112" t="s">
        <v>544</v>
      </c>
      <c r="I814" s="111" t="s">
        <v>827</v>
      </c>
      <c r="J814" s="189" t="s">
        <v>828</v>
      </c>
      <c r="K814" s="86"/>
      <c r="L814" s="119"/>
      <c r="M814" s="114" t="str">
        <f t="shared" si="12"/>
        <v>C2.I1 Selecciona las herramientas,  considerando el problema identificado y su eficacia de acción.</v>
      </c>
    </row>
    <row r="815" spans="1:13" s="48" customFormat="1" ht="51" x14ac:dyDescent="0.2">
      <c r="A815" s="259"/>
      <c r="B815" s="256"/>
      <c r="C815" s="115"/>
      <c r="D815" s="116"/>
      <c r="E815" s="117"/>
      <c r="F815" s="118"/>
      <c r="G815" s="112" t="s">
        <v>290</v>
      </c>
      <c r="H815" s="112" t="s">
        <v>829</v>
      </c>
      <c r="I815" s="189" t="s">
        <v>830</v>
      </c>
      <c r="J815" s="189" t="s">
        <v>831</v>
      </c>
      <c r="K815" s="86"/>
      <c r="L815" s="119"/>
      <c r="M815" s="114" t="str">
        <f t="shared" si="12"/>
        <v>C2.I2 Propone alternativas de solución efectiva del problema, teniendo en cuenta hechos, referentes de fuentes bibliográficas y las herramientas de apoyo.</v>
      </c>
    </row>
    <row r="816" spans="1:13" s="55" customFormat="1" x14ac:dyDescent="0.2">
      <c r="A816" s="259"/>
      <c r="B816" s="256"/>
      <c r="C816" s="115"/>
      <c r="D816" s="116"/>
      <c r="E816" s="117"/>
      <c r="F816" s="118"/>
      <c r="G816" s="112"/>
      <c r="H816" s="112"/>
      <c r="I816" s="111"/>
      <c r="J816" s="111"/>
      <c r="K816" s="86"/>
      <c r="L816" s="119"/>
      <c r="M816" s="114" t="str">
        <f t="shared" si="12"/>
        <v xml:space="preserve">   </v>
      </c>
    </row>
    <row r="817" spans="1:13" s="55" customFormat="1" x14ac:dyDescent="0.2">
      <c r="A817" s="259"/>
      <c r="B817" s="256"/>
      <c r="C817" s="115"/>
      <c r="D817" s="116"/>
      <c r="E817" s="117"/>
      <c r="F817" s="118"/>
      <c r="G817" s="112"/>
      <c r="H817" s="112"/>
      <c r="I817" s="111"/>
      <c r="J817" s="111"/>
      <c r="K817" s="86"/>
      <c r="L817" s="119"/>
      <c r="M817" s="114" t="str">
        <f t="shared" si="12"/>
        <v xml:space="preserve">   </v>
      </c>
    </row>
    <row r="818" spans="1:13" s="55" customFormat="1" x14ac:dyDescent="0.2">
      <c r="A818" s="259"/>
      <c r="B818" s="256"/>
      <c r="C818" s="115"/>
      <c r="D818" s="116"/>
      <c r="E818" s="117"/>
      <c r="F818" s="118"/>
      <c r="G818" s="112"/>
      <c r="H818" s="112"/>
      <c r="I818" s="111"/>
      <c r="J818" s="111"/>
      <c r="K818" s="86"/>
      <c r="L818" s="119"/>
      <c r="M818" s="114" t="str">
        <f t="shared" si="12"/>
        <v xml:space="preserve">   </v>
      </c>
    </row>
    <row r="819" spans="1:13" s="55" customFormat="1" x14ac:dyDescent="0.2">
      <c r="A819" s="259"/>
      <c r="B819" s="256"/>
      <c r="C819" s="115"/>
      <c r="D819" s="116"/>
      <c r="E819" s="117"/>
      <c r="F819" s="118"/>
      <c r="G819" s="112"/>
      <c r="H819" s="112"/>
      <c r="I819" s="111"/>
      <c r="J819" s="111"/>
      <c r="K819" s="86"/>
      <c r="L819" s="119"/>
      <c r="M819" s="114" t="str">
        <f t="shared" si="12"/>
        <v xml:space="preserve">   </v>
      </c>
    </row>
    <row r="820" spans="1:13" s="48" customFormat="1" x14ac:dyDescent="0.2">
      <c r="A820" s="259"/>
      <c r="B820" s="256"/>
      <c r="C820" s="115"/>
      <c r="D820" s="116"/>
      <c r="E820" s="117"/>
      <c r="F820" s="118"/>
      <c r="G820" s="112"/>
      <c r="H820" s="112"/>
      <c r="I820" s="111"/>
      <c r="J820" s="111"/>
      <c r="K820" s="86"/>
      <c r="L820" s="119"/>
      <c r="M820" s="114" t="str">
        <f t="shared" si="12"/>
        <v xml:space="preserve">   </v>
      </c>
    </row>
    <row r="821" spans="1:13" s="48" customFormat="1" x14ac:dyDescent="0.2">
      <c r="A821" s="259"/>
      <c r="B821" s="256"/>
      <c r="C821" s="122"/>
      <c r="D821" s="123"/>
      <c r="E821" s="124"/>
      <c r="F821" s="125"/>
      <c r="G821" s="112"/>
      <c r="H821" s="112"/>
      <c r="I821" s="111"/>
      <c r="J821" s="111"/>
      <c r="K821" s="86"/>
      <c r="L821" s="119"/>
      <c r="M821" s="114" t="str">
        <f t="shared" si="12"/>
        <v xml:space="preserve">   </v>
      </c>
    </row>
    <row r="822" spans="1:13" s="48" customFormat="1" ht="63" customHeight="1" x14ac:dyDescent="0.2">
      <c r="A822" s="259" t="s">
        <v>82</v>
      </c>
      <c r="B822" s="256" t="s">
        <v>105</v>
      </c>
      <c r="C822" s="111" t="s">
        <v>842</v>
      </c>
      <c r="D822" s="111" t="s">
        <v>832</v>
      </c>
      <c r="E822" s="189" t="s">
        <v>833</v>
      </c>
      <c r="F822" s="189" t="s">
        <v>834</v>
      </c>
      <c r="G822" s="112" t="s">
        <v>286</v>
      </c>
      <c r="H822" s="112" t="s">
        <v>353</v>
      </c>
      <c r="I822" s="189" t="s">
        <v>835</v>
      </c>
      <c r="J822" s="189" t="s">
        <v>836</v>
      </c>
      <c r="K822" s="86"/>
      <c r="L822" s="120" t="str">
        <f>CONCATENATE(C822," ",D822," ",E822," ",F822," ",C823," ",D823," ",E823," ",F823)</f>
        <v xml:space="preserve">CE6.C2 Formula planes de negocio identificando procesos y metodología considerando normas administrativas y contables, así como de protección al autor de instancias gubernamentales.     </v>
      </c>
      <c r="M822" s="114" t="str">
        <f t="shared" si="12"/>
        <v xml:space="preserve">C2.I1 Elabora un plan de negocios de acuerdo al estudios de mercado, a la oferta y demanda,  población objetivo,  considerando la normativa vigente. </v>
      </c>
    </row>
    <row r="823" spans="1:13" s="48" customFormat="1" ht="38.25" x14ac:dyDescent="0.2">
      <c r="A823" s="259"/>
      <c r="B823" s="256"/>
      <c r="C823" s="121"/>
      <c r="D823" s="116"/>
      <c r="E823" s="117"/>
      <c r="F823" s="118"/>
      <c r="G823" s="112" t="s">
        <v>290</v>
      </c>
      <c r="H823" s="112" t="s">
        <v>353</v>
      </c>
      <c r="I823" s="189" t="s">
        <v>837</v>
      </c>
      <c r="J823" s="189" t="s">
        <v>838</v>
      </c>
      <c r="K823" s="86"/>
      <c r="L823" s="119"/>
      <c r="M823" s="114" t="str">
        <f t="shared" si="12"/>
        <v>C2.I2 Elabora  un plan de producción, organización y financiamiento  evaluando la ubicación, fuentes de financiamiento y costos.</v>
      </c>
    </row>
    <row r="824" spans="1:13" s="48" customFormat="1" ht="25.5" x14ac:dyDescent="0.2">
      <c r="A824" s="259"/>
      <c r="B824" s="256"/>
      <c r="C824" s="115"/>
      <c r="D824" s="116"/>
      <c r="E824" s="117"/>
      <c r="F824" s="118"/>
      <c r="G824" s="112" t="s">
        <v>294</v>
      </c>
      <c r="H824" s="112" t="s">
        <v>839</v>
      </c>
      <c r="I824" s="189" t="s">
        <v>840</v>
      </c>
      <c r="J824" s="189" t="s">
        <v>841</v>
      </c>
      <c r="K824" s="86"/>
      <c r="L824" s="119"/>
      <c r="M824" s="114" t="str">
        <f t="shared" si="12"/>
        <v xml:space="preserve">C2.I3 Implementa  el plan de negocios de manera piloto evaluando el resultado. </v>
      </c>
    </row>
    <row r="825" spans="1:13" s="48" customFormat="1" x14ac:dyDescent="0.2">
      <c r="A825" s="259"/>
      <c r="B825" s="256"/>
      <c r="C825" s="115"/>
      <c r="D825" s="116"/>
      <c r="E825" s="117"/>
      <c r="F825" s="118"/>
      <c r="G825" s="112"/>
      <c r="H825" s="112"/>
      <c r="I825" s="111"/>
      <c r="J825" s="111"/>
      <c r="K825" s="86"/>
      <c r="L825" s="119"/>
      <c r="M825" s="114" t="str">
        <f t="shared" si="12"/>
        <v xml:space="preserve">   </v>
      </c>
    </row>
    <row r="826" spans="1:13" s="55" customFormat="1" x14ac:dyDescent="0.2">
      <c r="A826" s="259"/>
      <c r="B826" s="256"/>
      <c r="C826" s="115"/>
      <c r="D826" s="116"/>
      <c r="E826" s="117"/>
      <c r="F826" s="118"/>
      <c r="G826" s="112"/>
      <c r="H826" s="112"/>
      <c r="I826" s="111"/>
      <c r="J826" s="111"/>
      <c r="K826" s="86"/>
      <c r="L826" s="119"/>
      <c r="M826" s="114" t="str">
        <f t="shared" si="12"/>
        <v xml:space="preserve">   </v>
      </c>
    </row>
    <row r="827" spans="1:13" s="55" customFormat="1" x14ac:dyDescent="0.2">
      <c r="A827" s="259"/>
      <c r="B827" s="256"/>
      <c r="C827" s="115"/>
      <c r="D827" s="116"/>
      <c r="E827" s="117"/>
      <c r="F827" s="118"/>
      <c r="G827" s="112"/>
      <c r="H827" s="112"/>
      <c r="I827" s="111"/>
      <c r="J827" s="111"/>
      <c r="K827" s="86"/>
      <c r="L827" s="119"/>
      <c r="M827" s="114" t="str">
        <f t="shared" si="12"/>
        <v xml:space="preserve">   </v>
      </c>
    </row>
    <row r="828" spans="1:13" s="55" customFormat="1" x14ac:dyDescent="0.2">
      <c r="A828" s="259"/>
      <c r="B828" s="256"/>
      <c r="C828" s="115"/>
      <c r="D828" s="116"/>
      <c r="E828" s="117"/>
      <c r="F828" s="118"/>
      <c r="G828" s="112"/>
      <c r="H828" s="112"/>
      <c r="I828" s="111"/>
      <c r="J828" s="111"/>
      <c r="K828" s="86"/>
      <c r="L828" s="119"/>
      <c r="M828" s="114" t="str">
        <f t="shared" si="12"/>
        <v xml:space="preserve">   </v>
      </c>
    </row>
    <row r="829" spans="1:13" s="55" customFormat="1" x14ac:dyDescent="0.2">
      <c r="A829" s="259"/>
      <c r="B829" s="256"/>
      <c r="C829" s="115"/>
      <c r="D829" s="116"/>
      <c r="E829" s="117"/>
      <c r="F829" s="118"/>
      <c r="G829" s="112"/>
      <c r="H829" s="112"/>
      <c r="I829" s="111"/>
      <c r="J829" s="111"/>
      <c r="K829" s="86"/>
      <c r="L829" s="119"/>
      <c r="M829" s="114" t="str">
        <f t="shared" si="12"/>
        <v xml:space="preserve">   </v>
      </c>
    </row>
    <row r="830" spans="1:13" s="48" customFormat="1" x14ac:dyDescent="0.2">
      <c r="A830" s="259"/>
      <c r="B830" s="256"/>
      <c r="C830" s="115"/>
      <c r="D830" s="116"/>
      <c r="E830" s="117"/>
      <c r="F830" s="118"/>
      <c r="G830" s="112"/>
      <c r="H830" s="112"/>
      <c r="I830" s="111"/>
      <c r="J830" s="111"/>
      <c r="K830" s="86"/>
      <c r="L830" s="119"/>
      <c r="M830" s="114" t="str">
        <f t="shared" si="12"/>
        <v xml:space="preserve">   </v>
      </c>
    </row>
    <row r="831" spans="1:13" s="48" customFormat="1" x14ac:dyDescent="0.2">
      <c r="A831" s="259"/>
      <c r="B831" s="256"/>
      <c r="C831" s="122"/>
      <c r="D831" s="123"/>
      <c r="E831" s="124"/>
      <c r="F831" s="125"/>
      <c r="G831" s="112"/>
      <c r="H831" s="112"/>
      <c r="I831" s="111"/>
      <c r="J831" s="111"/>
      <c r="K831" s="86"/>
      <c r="L831" s="126"/>
      <c r="M831" s="114" t="str">
        <f t="shared" si="12"/>
        <v xml:space="preserve">   </v>
      </c>
    </row>
    <row r="832" spans="1:13" s="48" customFormat="1" ht="15" customHeight="1" x14ac:dyDescent="0.2">
      <c r="A832" s="259" t="s">
        <v>82</v>
      </c>
      <c r="B832" s="256" t="s">
        <v>105</v>
      </c>
      <c r="C832" s="111"/>
      <c r="D832" s="111"/>
      <c r="E832" s="111"/>
      <c r="F832" s="111"/>
      <c r="G832" s="112"/>
      <c r="H832" s="112"/>
      <c r="I832" s="111"/>
      <c r="J832" s="111"/>
      <c r="K832" s="86"/>
      <c r="L832" s="120" t="str">
        <f>CONCATENATE(C832," ",D832," ",E832," ",F832," ",C833," ",D833," ",E833," ",F833)</f>
        <v xml:space="preserve">       </v>
      </c>
      <c r="M832" s="114" t="str">
        <f t="shared" si="12"/>
        <v xml:space="preserve">   </v>
      </c>
    </row>
    <row r="833" spans="1:13" s="48" customFormat="1" x14ac:dyDescent="0.2">
      <c r="A833" s="259"/>
      <c r="B833" s="256"/>
      <c r="C833" s="121"/>
      <c r="D833" s="116"/>
      <c r="E833" s="117"/>
      <c r="F833" s="118"/>
      <c r="G833" s="112"/>
      <c r="H833" s="112"/>
      <c r="I833" s="111"/>
      <c r="J833" s="111"/>
      <c r="K833" s="86"/>
      <c r="L833" s="119"/>
      <c r="M833" s="114" t="str">
        <f t="shared" si="12"/>
        <v xml:space="preserve">   </v>
      </c>
    </row>
    <row r="834" spans="1:13" s="48" customFormat="1" x14ac:dyDescent="0.2">
      <c r="A834" s="259"/>
      <c r="B834" s="256"/>
      <c r="C834" s="115"/>
      <c r="D834" s="116"/>
      <c r="E834" s="117"/>
      <c r="F834" s="118"/>
      <c r="G834" s="112"/>
      <c r="H834" s="112"/>
      <c r="I834" s="111"/>
      <c r="J834" s="111"/>
      <c r="K834" s="86"/>
      <c r="L834" s="119"/>
      <c r="M834" s="114" t="str">
        <f t="shared" si="12"/>
        <v xml:space="preserve">   </v>
      </c>
    </row>
    <row r="835" spans="1:13" s="48" customFormat="1" x14ac:dyDescent="0.2">
      <c r="A835" s="259"/>
      <c r="B835" s="256"/>
      <c r="C835" s="115"/>
      <c r="D835" s="116"/>
      <c r="E835" s="117"/>
      <c r="F835" s="118"/>
      <c r="G835" s="112"/>
      <c r="H835" s="112"/>
      <c r="I835" s="111"/>
      <c r="J835" s="111"/>
      <c r="K835" s="86"/>
      <c r="L835" s="119"/>
      <c r="M835" s="114" t="str">
        <f t="shared" si="12"/>
        <v xml:space="preserve">   </v>
      </c>
    </row>
    <row r="836" spans="1:13" s="55" customFormat="1" x14ac:dyDescent="0.2">
      <c r="A836" s="259"/>
      <c r="B836" s="256"/>
      <c r="C836" s="115"/>
      <c r="D836" s="116"/>
      <c r="E836" s="117"/>
      <c r="F836" s="118"/>
      <c r="G836" s="112"/>
      <c r="H836" s="112"/>
      <c r="I836" s="111"/>
      <c r="J836" s="111"/>
      <c r="K836" s="86"/>
      <c r="L836" s="119"/>
      <c r="M836" s="114" t="str">
        <f t="shared" si="12"/>
        <v xml:space="preserve">   </v>
      </c>
    </row>
    <row r="837" spans="1:13" s="55" customFormat="1" x14ac:dyDescent="0.2">
      <c r="A837" s="259"/>
      <c r="B837" s="256"/>
      <c r="C837" s="115"/>
      <c r="D837" s="116"/>
      <c r="E837" s="117"/>
      <c r="F837" s="118"/>
      <c r="G837" s="112"/>
      <c r="H837" s="112"/>
      <c r="I837" s="111"/>
      <c r="J837" s="111"/>
      <c r="K837" s="86"/>
      <c r="L837" s="119"/>
      <c r="M837" s="114" t="str">
        <f t="shared" si="12"/>
        <v xml:space="preserve">   </v>
      </c>
    </row>
    <row r="838" spans="1:13" s="55" customFormat="1" x14ac:dyDescent="0.2">
      <c r="A838" s="259"/>
      <c r="B838" s="256"/>
      <c r="C838" s="115"/>
      <c r="D838" s="116"/>
      <c r="E838" s="117"/>
      <c r="F838" s="118"/>
      <c r="G838" s="112"/>
      <c r="H838" s="112"/>
      <c r="I838" s="111"/>
      <c r="J838" s="111"/>
      <c r="K838" s="86"/>
      <c r="L838" s="119"/>
      <c r="M838" s="114" t="str">
        <f t="shared" si="12"/>
        <v xml:space="preserve">   </v>
      </c>
    </row>
    <row r="839" spans="1:13" s="55" customFormat="1" x14ac:dyDescent="0.2">
      <c r="A839" s="259"/>
      <c r="B839" s="256"/>
      <c r="C839" s="115"/>
      <c r="D839" s="116"/>
      <c r="E839" s="117"/>
      <c r="F839" s="118"/>
      <c r="G839" s="112"/>
      <c r="H839" s="112"/>
      <c r="I839" s="111"/>
      <c r="J839" s="111"/>
      <c r="K839" s="86"/>
      <c r="L839" s="119"/>
      <c r="M839" s="114" t="str">
        <f t="shared" si="12"/>
        <v xml:space="preserve">   </v>
      </c>
    </row>
    <row r="840" spans="1:13" s="48" customFormat="1" x14ac:dyDescent="0.2">
      <c r="A840" s="259"/>
      <c r="B840" s="256"/>
      <c r="C840" s="115"/>
      <c r="D840" s="116"/>
      <c r="E840" s="117"/>
      <c r="F840" s="118"/>
      <c r="G840" s="112"/>
      <c r="H840" s="112"/>
      <c r="I840" s="111"/>
      <c r="J840" s="111"/>
      <c r="K840" s="86"/>
      <c r="L840" s="119"/>
      <c r="M840" s="114" t="str">
        <f t="shared" si="12"/>
        <v xml:space="preserve">   </v>
      </c>
    </row>
    <row r="841" spans="1:13" s="48" customFormat="1" x14ac:dyDescent="0.2">
      <c r="A841" s="259"/>
      <c r="B841" s="256"/>
      <c r="C841" s="122"/>
      <c r="D841" s="123"/>
      <c r="E841" s="124"/>
      <c r="F841" s="125"/>
      <c r="G841" s="112"/>
      <c r="H841" s="112"/>
      <c r="I841" s="111"/>
      <c r="J841" s="111"/>
      <c r="K841" s="86"/>
      <c r="L841" s="119"/>
      <c r="M841" s="114" t="str">
        <f t="shared" si="12"/>
        <v xml:space="preserve">   </v>
      </c>
    </row>
    <row r="842" spans="1:13" s="48" customFormat="1" ht="15" customHeight="1" x14ac:dyDescent="0.2">
      <c r="A842" s="259" t="s">
        <v>82</v>
      </c>
      <c r="B842" s="256" t="s">
        <v>105</v>
      </c>
      <c r="C842" s="111"/>
      <c r="D842" s="111"/>
      <c r="E842" s="111"/>
      <c r="F842" s="111"/>
      <c r="G842" s="112"/>
      <c r="H842" s="112"/>
      <c r="I842" s="111"/>
      <c r="J842" s="111"/>
      <c r="K842" s="86"/>
      <c r="L842" s="120" t="str">
        <f>CONCATENATE(C842," ",D842," ",E842," ",F842," ",C843," ",D843," ",E843," ",F843)</f>
        <v xml:space="preserve">       </v>
      </c>
      <c r="M842" s="114" t="str">
        <f t="shared" si="12"/>
        <v xml:space="preserve">   </v>
      </c>
    </row>
    <row r="843" spans="1:13" s="48" customFormat="1" x14ac:dyDescent="0.2">
      <c r="A843" s="259"/>
      <c r="B843" s="256"/>
      <c r="C843" s="121"/>
      <c r="D843" s="116"/>
      <c r="E843" s="117"/>
      <c r="F843" s="118"/>
      <c r="G843" s="112"/>
      <c r="H843" s="112"/>
      <c r="I843" s="111"/>
      <c r="J843" s="111"/>
      <c r="K843" s="86"/>
      <c r="L843" s="119"/>
      <c r="M843" s="114" t="str">
        <f t="shared" ref="M843:M906" si="13">CONCATENATE(G843," ",H843," ",I843," ",J843)</f>
        <v xml:space="preserve">   </v>
      </c>
    </row>
    <row r="844" spans="1:13" s="48" customFormat="1" x14ac:dyDescent="0.2">
      <c r="A844" s="259"/>
      <c r="B844" s="256"/>
      <c r="C844" s="115"/>
      <c r="D844" s="116"/>
      <c r="E844" s="117"/>
      <c r="F844" s="118"/>
      <c r="G844" s="112"/>
      <c r="H844" s="112"/>
      <c r="I844" s="111"/>
      <c r="J844" s="111"/>
      <c r="K844" s="86"/>
      <c r="L844" s="119"/>
      <c r="M844" s="114" t="str">
        <f t="shared" si="13"/>
        <v xml:space="preserve">   </v>
      </c>
    </row>
    <row r="845" spans="1:13" s="48" customFormat="1" x14ac:dyDescent="0.2">
      <c r="A845" s="259"/>
      <c r="B845" s="256"/>
      <c r="C845" s="115"/>
      <c r="D845" s="116"/>
      <c r="E845" s="117"/>
      <c r="F845" s="118"/>
      <c r="G845" s="112"/>
      <c r="H845" s="112"/>
      <c r="I845" s="111"/>
      <c r="J845" s="111"/>
      <c r="K845" s="86"/>
      <c r="L845" s="119"/>
      <c r="M845" s="114" t="str">
        <f t="shared" si="13"/>
        <v xml:space="preserve">   </v>
      </c>
    </row>
    <row r="846" spans="1:13" s="55" customFormat="1" x14ac:dyDescent="0.2">
      <c r="A846" s="259"/>
      <c r="B846" s="256"/>
      <c r="C846" s="115"/>
      <c r="D846" s="116"/>
      <c r="E846" s="117"/>
      <c r="F846" s="118"/>
      <c r="G846" s="112"/>
      <c r="H846" s="112"/>
      <c r="I846" s="111"/>
      <c r="J846" s="111"/>
      <c r="K846" s="86"/>
      <c r="L846" s="119"/>
      <c r="M846" s="114" t="str">
        <f t="shared" si="13"/>
        <v xml:space="preserve">   </v>
      </c>
    </row>
    <row r="847" spans="1:13" s="55" customFormat="1" x14ac:dyDescent="0.2">
      <c r="A847" s="259"/>
      <c r="B847" s="256"/>
      <c r="C847" s="115"/>
      <c r="D847" s="116"/>
      <c r="E847" s="117"/>
      <c r="F847" s="118"/>
      <c r="G847" s="112"/>
      <c r="H847" s="112"/>
      <c r="I847" s="111"/>
      <c r="J847" s="111"/>
      <c r="K847" s="86"/>
      <c r="L847" s="119"/>
      <c r="M847" s="114" t="str">
        <f t="shared" si="13"/>
        <v xml:space="preserve">   </v>
      </c>
    </row>
    <row r="848" spans="1:13" s="55" customFormat="1" x14ac:dyDescent="0.2">
      <c r="A848" s="259"/>
      <c r="B848" s="256"/>
      <c r="C848" s="115"/>
      <c r="D848" s="116"/>
      <c r="E848" s="117"/>
      <c r="F848" s="118"/>
      <c r="G848" s="112"/>
      <c r="H848" s="112"/>
      <c r="I848" s="111"/>
      <c r="J848" s="111"/>
      <c r="K848" s="86"/>
      <c r="L848" s="119"/>
      <c r="M848" s="114" t="str">
        <f t="shared" si="13"/>
        <v xml:space="preserve">   </v>
      </c>
    </row>
    <row r="849" spans="1:13" s="55" customFormat="1" x14ac:dyDescent="0.2">
      <c r="A849" s="259"/>
      <c r="B849" s="256"/>
      <c r="C849" s="115"/>
      <c r="D849" s="116"/>
      <c r="E849" s="117"/>
      <c r="F849" s="118"/>
      <c r="G849" s="112"/>
      <c r="H849" s="112"/>
      <c r="I849" s="111"/>
      <c r="J849" s="111"/>
      <c r="K849" s="86"/>
      <c r="L849" s="119"/>
      <c r="M849" s="114" t="str">
        <f t="shared" si="13"/>
        <v xml:space="preserve">   </v>
      </c>
    </row>
    <row r="850" spans="1:13" s="48" customFormat="1" x14ac:dyDescent="0.2">
      <c r="A850" s="259"/>
      <c r="B850" s="256"/>
      <c r="C850" s="115"/>
      <c r="D850" s="116"/>
      <c r="E850" s="117"/>
      <c r="F850" s="118"/>
      <c r="G850" s="112"/>
      <c r="H850" s="112"/>
      <c r="I850" s="111"/>
      <c r="J850" s="111"/>
      <c r="K850" s="86"/>
      <c r="L850" s="119"/>
      <c r="M850" s="114" t="str">
        <f t="shared" si="13"/>
        <v xml:space="preserve">   </v>
      </c>
    </row>
    <row r="851" spans="1:13" s="48" customFormat="1" x14ac:dyDescent="0.2">
      <c r="A851" s="259"/>
      <c r="B851" s="256"/>
      <c r="C851" s="122"/>
      <c r="D851" s="123"/>
      <c r="E851" s="124"/>
      <c r="F851" s="125"/>
      <c r="G851" s="112"/>
      <c r="H851" s="112"/>
      <c r="I851" s="111"/>
      <c r="J851" s="111"/>
      <c r="K851" s="86"/>
      <c r="L851" s="126"/>
      <c r="M851" s="114" t="str">
        <f t="shared" si="13"/>
        <v xml:space="preserve">   </v>
      </c>
    </row>
    <row r="852" spans="1:13" s="48" customFormat="1" ht="15" customHeight="1" x14ac:dyDescent="0.2">
      <c r="A852" s="259" t="s">
        <v>82</v>
      </c>
      <c r="B852" s="256" t="s">
        <v>105</v>
      </c>
      <c r="C852" s="111"/>
      <c r="D852" s="111"/>
      <c r="E852" s="111"/>
      <c r="F852" s="111"/>
      <c r="G852" s="112"/>
      <c r="H852" s="112"/>
      <c r="I852" s="111"/>
      <c r="J852" s="111"/>
      <c r="K852" s="86"/>
      <c r="L852" s="120" t="str">
        <f>CONCATENATE(C852," ",D852," ",E852," ",F852," ",C853," ",D853," ",E853," ",F853)</f>
        <v xml:space="preserve">       </v>
      </c>
      <c r="M852" s="114" t="str">
        <f t="shared" si="13"/>
        <v xml:space="preserve">   </v>
      </c>
    </row>
    <row r="853" spans="1:13" s="48" customFormat="1" x14ac:dyDescent="0.2">
      <c r="A853" s="259"/>
      <c r="B853" s="256"/>
      <c r="C853" s="121"/>
      <c r="D853" s="116"/>
      <c r="E853" s="117"/>
      <c r="F853" s="118"/>
      <c r="G853" s="112"/>
      <c r="H853" s="112"/>
      <c r="I853" s="111"/>
      <c r="J853" s="111"/>
      <c r="K853" s="86"/>
      <c r="L853" s="119"/>
      <c r="M853" s="114" t="str">
        <f t="shared" si="13"/>
        <v xml:space="preserve">   </v>
      </c>
    </row>
    <row r="854" spans="1:13" s="48" customFormat="1" x14ac:dyDescent="0.2">
      <c r="A854" s="259"/>
      <c r="B854" s="256"/>
      <c r="C854" s="115"/>
      <c r="D854" s="116"/>
      <c r="E854" s="117"/>
      <c r="F854" s="118"/>
      <c r="G854" s="112"/>
      <c r="H854" s="112"/>
      <c r="I854" s="111"/>
      <c r="J854" s="111"/>
      <c r="K854" s="86"/>
      <c r="L854" s="119"/>
      <c r="M854" s="114" t="str">
        <f t="shared" si="13"/>
        <v xml:space="preserve">   </v>
      </c>
    </row>
    <row r="855" spans="1:13" s="48" customFormat="1" x14ac:dyDescent="0.2">
      <c r="A855" s="259"/>
      <c r="B855" s="256"/>
      <c r="C855" s="115"/>
      <c r="D855" s="116"/>
      <c r="E855" s="117"/>
      <c r="F855" s="118"/>
      <c r="G855" s="112"/>
      <c r="H855" s="112"/>
      <c r="I855" s="111"/>
      <c r="J855" s="111"/>
      <c r="K855" s="86"/>
      <c r="L855" s="119"/>
      <c r="M855" s="114" t="str">
        <f t="shared" si="13"/>
        <v xml:space="preserve">   </v>
      </c>
    </row>
    <row r="856" spans="1:13" s="55" customFormat="1" x14ac:dyDescent="0.2">
      <c r="A856" s="259"/>
      <c r="B856" s="256"/>
      <c r="C856" s="115"/>
      <c r="D856" s="116"/>
      <c r="E856" s="117"/>
      <c r="F856" s="118"/>
      <c r="G856" s="112"/>
      <c r="H856" s="112"/>
      <c r="I856" s="111"/>
      <c r="J856" s="111"/>
      <c r="K856" s="86"/>
      <c r="L856" s="119"/>
      <c r="M856" s="114" t="str">
        <f t="shared" si="13"/>
        <v xml:space="preserve">   </v>
      </c>
    </row>
    <row r="857" spans="1:13" s="55" customFormat="1" x14ac:dyDescent="0.2">
      <c r="A857" s="259"/>
      <c r="B857" s="256"/>
      <c r="C857" s="115"/>
      <c r="D857" s="116"/>
      <c r="E857" s="117"/>
      <c r="F857" s="118"/>
      <c r="G857" s="112"/>
      <c r="H857" s="112"/>
      <c r="I857" s="111"/>
      <c r="J857" s="111"/>
      <c r="K857" s="86"/>
      <c r="L857" s="119"/>
      <c r="M857" s="114" t="str">
        <f t="shared" si="13"/>
        <v xml:space="preserve">   </v>
      </c>
    </row>
    <row r="858" spans="1:13" s="55" customFormat="1" x14ac:dyDescent="0.2">
      <c r="A858" s="259"/>
      <c r="B858" s="256"/>
      <c r="C858" s="115"/>
      <c r="D858" s="116"/>
      <c r="E858" s="117"/>
      <c r="F858" s="118"/>
      <c r="G858" s="112"/>
      <c r="H858" s="112"/>
      <c r="I858" s="111"/>
      <c r="J858" s="111"/>
      <c r="K858" s="86"/>
      <c r="L858" s="119"/>
      <c r="M858" s="114" t="str">
        <f t="shared" si="13"/>
        <v xml:space="preserve">   </v>
      </c>
    </row>
    <row r="859" spans="1:13" s="55" customFormat="1" x14ac:dyDescent="0.2">
      <c r="A859" s="259"/>
      <c r="B859" s="256"/>
      <c r="C859" s="115"/>
      <c r="D859" s="116"/>
      <c r="E859" s="117"/>
      <c r="F859" s="118"/>
      <c r="G859" s="112"/>
      <c r="H859" s="112"/>
      <c r="I859" s="111"/>
      <c r="J859" s="111"/>
      <c r="K859" s="86"/>
      <c r="L859" s="119"/>
      <c r="M859" s="114" t="str">
        <f t="shared" si="13"/>
        <v xml:space="preserve">   </v>
      </c>
    </row>
    <row r="860" spans="1:13" s="48" customFormat="1" x14ac:dyDescent="0.2">
      <c r="A860" s="259"/>
      <c r="B860" s="256"/>
      <c r="C860" s="115"/>
      <c r="D860" s="116"/>
      <c r="E860" s="117"/>
      <c r="F860" s="118"/>
      <c r="G860" s="112"/>
      <c r="H860" s="112"/>
      <c r="I860" s="111"/>
      <c r="J860" s="111"/>
      <c r="K860" s="86"/>
      <c r="L860" s="119"/>
      <c r="M860" s="114" t="str">
        <f t="shared" si="13"/>
        <v xml:space="preserve">   </v>
      </c>
    </row>
    <row r="861" spans="1:13" s="48" customFormat="1" x14ac:dyDescent="0.2">
      <c r="A861" s="259"/>
      <c r="B861" s="256"/>
      <c r="C861" s="122"/>
      <c r="D861" s="123"/>
      <c r="E861" s="124"/>
      <c r="F861" s="125"/>
      <c r="G861" s="112"/>
      <c r="H861" s="112"/>
      <c r="I861" s="111"/>
      <c r="J861" s="111"/>
      <c r="K861" s="86"/>
      <c r="L861" s="119"/>
      <c r="M861" s="114" t="str">
        <f t="shared" si="13"/>
        <v xml:space="preserve">   </v>
      </c>
    </row>
    <row r="862" spans="1:13" s="48" customFormat="1" ht="15" customHeight="1" x14ac:dyDescent="0.2">
      <c r="A862" s="259" t="s">
        <v>82</v>
      </c>
      <c r="B862" s="256" t="s">
        <v>105</v>
      </c>
      <c r="C862" s="111"/>
      <c r="D862" s="111"/>
      <c r="E862" s="111"/>
      <c r="F862" s="111"/>
      <c r="G862" s="112"/>
      <c r="H862" s="112"/>
      <c r="I862" s="111"/>
      <c r="J862" s="111"/>
      <c r="K862" s="86"/>
      <c r="L862" s="120" t="str">
        <f>CONCATENATE(C862," ",D862," ",E862," ",F862," ",C863," ",D863," ",E863," ",F863)</f>
        <v xml:space="preserve">       </v>
      </c>
      <c r="M862" s="114" t="str">
        <f t="shared" si="13"/>
        <v xml:space="preserve">   </v>
      </c>
    </row>
    <row r="863" spans="1:13" s="48" customFormat="1" x14ac:dyDescent="0.2">
      <c r="A863" s="259"/>
      <c r="B863" s="256"/>
      <c r="C863" s="121"/>
      <c r="D863" s="116"/>
      <c r="E863" s="117"/>
      <c r="F863" s="118"/>
      <c r="G863" s="112"/>
      <c r="H863" s="112"/>
      <c r="I863" s="111"/>
      <c r="J863" s="111"/>
      <c r="K863" s="86"/>
      <c r="L863" s="119"/>
      <c r="M863" s="114" t="str">
        <f t="shared" si="13"/>
        <v xml:space="preserve">   </v>
      </c>
    </row>
    <row r="864" spans="1:13" s="48" customFormat="1" x14ac:dyDescent="0.2">
      <c r="A864" s="259"/>
      <c r="B864" s="256"/>
      <c r="C864" s="115"/>
      <c r="D864" s="116"/>
      <c r="E864" s="117"/>
      <c r="F864" s="118"/>
      <c r="G864" s="112"/>
      <c r="H864" s="112"/>
      <c r="I864" s="111"/>
      <c r="J864" s="111"/>
      <c r="K864" s="86"/>
      <c r="L864" s="119"/>
      <c r="M864" s="114" t="str">
        <f t="shared" si="13"/>
        <v xml:space="preserve">   </v>
      </c>
    </row>
    <row r="865" spans="1:13" s="48" customFormat="1" x14ac:dyDescent="0.2">
      <c r="A865" s="259"/>
      <c r="B865" s="256"/>
      <c r="C865" s="115"/>
      <c r="D865" s="116"/>
      <c r="E865" s="117"/>
      <c r="F865" s="118"/>
      <c r="G865" s="112"/>
      <c r="H865" s="112"/>
      <c r="I865" s="111"/>
      <c r="J865" s="111"/>
      <c r="K865" s="86"/>
      <c r="L865" s="119"/>
      <c r="M865" s="114" t="str">
        <f t="shared" si="13"/>
        <v xml:space="preserve">   </v>
      </c>
    </row>
    <row r="866" spans="1:13" s="55" customFormat="1" x14ac:dyDescent="0.2">
      <c r="A866" s="259"/>
      <c r="B866" s="256"/>
      <c r="C866" s="115"/>
      <c r="D866" s="116"/>
      <c r="E866" s="117"/>
      <c r="F866" s="118"/>
      <c r="G866" s="112"/>
      <c r="H866" s="112"/>
      <c r="I866" s="111"/>
      <c r="J866" s="111"/>
      <c r="K866" s="86"/>
      <c r="L866" s="119"/>
      <c r="M866" s="114" t="str">
        <f t="shared" si="13"/>
        <v xml:space="preserve">   </v>
      </c>
    </row>
    <row r="867" spans="1:13" s="55" customFormat="1" x14ac:dyDescent="0.2">
      <c r="A867" s="259"/>
      <c r="B867" s="256"/>
      <c r="C867" s="115"/>
      <c r="D867" s="116"/>
      <c r="E867" s="117"/>
      <c r="F867" s="118"/>
      <c r="G867" s="112"/>
      <c r="H867" s="112"/>
      <c r="I867" s="111"/>
      <c r="J867" s="111"/>
      <c r="K867" s="86"/>
      <c r="L867" s="119"/>
      <c r="M867" s="114" t="str">
        <f t="shared" si="13"/>
        <v xml:space="preserve">   </v>
      </c>
    </row>
    <row r="868" spans="1:13" s="55" customFormat="1" x14ac:dyDescent="0.2">
      <c r="A868" s="259"/>
      <c r="B868" s="256"/>
      <c r="C868" s="115"/>
      <c r="D868" s="116"/>
      <c r="E868" s="117"/>
      <c r="F868" s="118"/>
      <c r="G868" s="112"/>
      <c r="H868" s="112"/>
      <c r="I868" s="111"/>
      <c r="J868" s="111"/>
      <c r="K868" s="86"/>
      <c r="L868" s="119"/>
      <c r="M868" s="114" t="str">
        <f t="shared" si="13"/>
        <v xml:space="preserve">   </v>
      </c>
    </row>
    <row r="869" spans="1:13" s="55" customFormat="1" x14ac:dyDescent="0.2">
      <c r="A869" s="259"/>
      <c r="B869" s="256"/>
      <c r="C869" s="115"/>
      <c r="D869" s="116"/>
      <c r="E869" s="117"/>
      <c r="F869" s="118"/>
      <c r="G869" s="112"/>
      <c r="H869" s="112"/>
      <c r="I869" s="111"/>
      <c r="J869" s="111"/>
      <c r="K869" s="86"/>
      <c r="L869" s="119"/>
      <c r="M869" s="114" t="str">
        <f t="shared" si="13"/>
        <v xml:space="preserve">   </v>
      </c>
    </row>
    <row r="870" spans="1:13" s="48" customFormat="1" x14ac:dyDescent="0.2">
      <c r="A870" s="259"/>
      <c r="B870" s="256"/>
      <c r="C870" s="115"/>
      <c r="D870" s="116"/>
      <c r="E870" s="117"/>
      <c r="F870" s="118"/>
      <c r="G870" s="112"/>
      <c r="H870" s="112"/>
      <c r="I870" s="111"/>
      <c r="J870" s="111"/>
      <c r="K870" s="86"/>
      <c r="L870" s="119"/>
      <c r="M870" s="114" t="str">
        <f t="shared" si="13"/>
        <v xml:space="preserve">   </v>
      </c>
    </row>
    <row r="871" spans="1:13" s="48" customFormat="1" x14ac:dyDescent="0.2">
      <c r="A871" s="259"/>
      <c r="B871" s="256"/>
      <c r="C871" s="122"/>
      <c r="D871" s="123"/>
      <c r="E871" s="124"/>
      <c r="F871" s="125"/>
      <c r="G871" s="112"/>
      <c r="H871" s="112"/>
      <c r="I871" s="111"/>
      <c r="J871" s="111"/>
      <c r="K871" s="86"/>
      <c r="L871" s="126"/>
      <c r="M871" s="114" t="str">
        <f t="shared" si="13"/>
        <v xml:space="preserve">   </v>
      </c>
    </row>
    <row r="872" spans="1:13" s="48" customFormat="1" ht="15" customHeight="1" x14ac:dyDescent="0.2">
      <c r="A872" s="259" t="s">
        <v>82</v>
      </c>
      <c r="B872" s="256" t="s">
        <v>105</v>
      </c>
      <c r="C872" s="111"/>
      <c r="D872" s="111"/>
      <c r="E872" s="111"/>
      <c r="F872" s="111"/>
      <c r="G872" s="112"/>
      <c r="H872" s="112"/>
      <c r="I872" s="111"/>
      <c r="J872" s="111"/>
      <c r="K872" s="86"/>
      <c r="L872" s="120" t="str">
        <f>CONCATENATE(C872," ",D872," ",E872," ",F872," ",C873," ",D873," ",E873," ",F873)</f>
        <v xml:space="preserve">       </v>
      </c>
      <c r="M872" s="114" t="str">
        <f t="shared" si="13"/>
        <v xml:space="preserve">   </v>
      </c>
    </row>
    <row r="873" spans="1:13" s="48" customFormat="1" x14ac:dyDescent="0.2">
      <c r="A873" s="259"/>
      <c r="B873" s="256"/>
      <c r="C873" s="121"/>
      <c r="D873" s="116"/>
      <c r="E873" s="117"/>
      <c r="F873" s="118"/>
      <c r="G873" s="112"/>
      <c r="H873" s="112"/>
      <c r="I873" s="111"/>
      <c r="J873" s="111"/>
      <c r="K873" s="86"/>
      <c r="L873" s="119"/>
      <c r="M873" s="114" t="str">
        <f t="shared" si="13"/>
        <v xml:space="preserve">   </v>
      </c>
    </row>
    <row r="874" spans="1:13" s="48" customFormat="1" x14ac:dyDescent="0.2">
      <c r="A874" s="259"/>
      <c r="B874" s="256"/>
      <c r="C874" s="115"/>
      <c r="D874" s="116"/>
      <c r="E874" s="117"/>
      <c r="F874" s="118"/>
      <c r="G874" s="112"/>
      <c r="H874" s="112"/>
      <c r="I874" s="111"/>
      <c r="J874" s="111"/>
      <c r="K874" s="86"/>
      <c r="L874" s="119"/>
      <c r="M874" s="114" t="str">
        <f t="shared" si="13"/>
        <v xml:space="preserve">   </v>
      </c>
    </row>
    <row r="875" spans="1:13" s="48" customFormat="1" x14ac:dyDescent="0.2">
      <c r="A875" s="259"/>
      <c r="B875" s="256"/>
      <c r="C875" s="115"/>
      <c r="D875" s="116"/>
      <c r="E875" s="117"/>
      <c r="F875" s="118"/>
      <c r="G875" s="112"/>
      <c r="H875" s="112"/>
      <c r="I875" s="111"/>
      <c r="J875" s="111"/>
      <c r="K875" s="86"/>
      <c r="L875" s="119"/>
      <c r="M875" s="114" t="str">
        <f t="shared" si="13"/>
        <v xml:space="preserve">   </v>
      </c>
    </row>
    <row r="876" spans="1:13" s="55" customFormat="1" x14ac:dyDescent="0.2">
      <c r="A876" s="259"/>
      <c r="B876" s="256"/>
      <c r="C876" s="115"/>
      <c r="D876" s="116"/>
      <c r="E876" s="117"/>
      <c r="F876" s="118"/>
      <c r="G876" s="112"/>
      <c r="H876" s="112"/>
      <c r="I876" s="111"/>
      <c r="J876" s="111"/>
      <c r="K876" s="86"/>
      <c r="L876" s="119"/>
      <c r="M876" s="114" t="str">
        <f t="shared" si="13"/>
        <v xml:space="preserve">   </v>
      </c>
    </row>
    <row r="877" spans="1:13" s="55" customFormat="1" x14ac:dyDescent="0.2">
      <c r="A877" s="259"/>
      <c r="B877" s="256"/>
      <c r="C877" s="115"/>
      <c r="D877" s="116"/>
      <c r="E877" s="117"/>
      <c r="F877" s="118"/>
      <c r="G877" s="112"/>
      <c r="H877" s="112"/>
      <c r="I877" s="111"/>
      <c r="J877" s="111"/>
      <c r="K877" s="86"/>
      <c r="L877" s="119"/>
      <c r="M877" s="114" t="str">
        <f t="shared" si="13"/>
        <v xml:space="preserve">   </v>
      </c>
    </row>
    <row r="878" spans="1:13" s="55" customFormat="1" x14ac:dyDescent="0.2">
      <c r="A878" s="259"/>
      <c r="B878" s="256"/>
      <c r="C878" s="115"/>
      <c r="D878" s="116"/>
      <c r="E878" s="117"/>
      <c r="F878" s="118"/>
      <c r="G878" s="112"/>
      <c r="H878" s="112"/>
      <c r="I878" s="111"/>
      <c r="J878" s="111"/>
      <c r="K878" s="86"/>
      <c r="L878" s="119"/>
      <c r="M878" s="114" t="str">
        <f t="shared" si="13"/>
        <v xml:space="preserve">   </v>
      </c>
    </row>
    <row r="879" spans="1:13" s="55" customFormat="1" x14ac:dyDescent="0.2">
      <c r="A879" s="259"/>
      <c r="B879" s="256"/>
      <c r="C879" s="115"/>
      <c r="D879" s="116"/>
      <c r="E879" s="117"/>
      <c r="F879" s="118"/>
      <c r="G879" s="112"/>
      <c r="H879" s="112"/>
      <c r="I879" s="111"/>
      <c r="J879" s="111"/>
      <c r="K879" s="86"/>
      <c r="L879" s="119"/>
      <c r="M879" s="114" t="str">
        <f t="shared" si="13"/>
        <v xml:space="preserve">   </v>
      </c>
    </row>
    <row r="880" spans="1:13" s="48" customFormat="1" x14ac:dyDescent="0.2">
      <c r="A880" s="259"/>
      <c r="B880" s="256"/>
      <c r="C880" s="115"/>
      <c r="D880" s="116"/>
      <c r="E880" s="117"/>
      <c r="F880" s="118"/>
      <c r="G880" s="112"/>
      <c r="H880" s="112"/>
      <c r="I880" s="111"/>
      <c r="J880" s="111"/>
      <c r="K880" s="86"/>
      <c r="L880" s="119"/>
      <c r="M880" s="114" t="str">
        <f t="shared" si="13"/>
        <v xml:space="preserve">   </v>
      </c>
    </row>
    <row r="881" spans="1:13" s="48" customFormat="1" x14ac:dyDescent="0.2">
      <c r="A881" s="259"/>
      <c r="B881" s="256"/>
      <c r="C881" s="122"/>
      <c r="D881" s="123"/>
      <c r="E881" s="124"/>
      <c r="F881" s="125"/>
      <c r="G881" s="112"/>
      <c r="H881" s="112"/>
      <c r="I881" s="111"/>
      <c r="J881" s="111"/>
      <c r="K881" s="86"/>
      <c r="L881" s="119"/>
      <c r="M881" s="114" t="str">
        <f t="shared" si="13"/>
        <v xml:space="preserve">   </v>
      </c>
    </row>
    <row r="882" spans="1:13" s="48" customFormat="1" ht="15" customHeight="1" x14ac:dyDescent="0.2">
      <c r="A882" s="259" t="s">
        <v>82</v>
      </c>
      <c r="B882" s="256" t="s">
        <v>105</v>
      </c>
      <c r="C882" s="111"/>
      <c r="D882" s="111"/>
      <c r="E882" s="111"/>
      <c r="F882" s="111"/>
      <c r="G882" s="112"/>
      <c r="H882" s="112"/>
      <c r="I882" s="111"/>
      <c r="J882" s="111"/>
      <c r="K882" s="86"/>
      <c r="L882" s="120" t="str">
        <f>CONCATENATE(C882," ",D882," ",E882," ",F882," ",C883," ",D883," ",E883," ",F883)</f>
        <v xml:space="preserve">       </v>
      </c>
      <c r="M882" s="114" t="str">
        <f t="shared" si="13"/>
        <v xml:space="preserve">   </v>
      </c>
    </row>
    <row r="883" spans="1:13" s="48" customFormat="1" x14ac:dyDescent="0.2">
      <c r="A883" s="259"/>
      <c r="B883" s="256"/>
      <c r="C883" s="121"/>
      <c r="D883" s="116"/>
      <c r="E883" s="117"/>
      <c r="F883" s="118"/>
      <c r="G883" s="112"/>
      <c r="H883" s="112"/>
      <c r="I883" s="111"/>
      <c r="J883" s="111"/>
      <c r="K883" s="86"/>
      <c r="L883" s="119"/>
      <c r="M883" s="114" t="str">
        <f t="shared" si="13"/>
        <v xml:space="preserve">   </v>
      </c>
    </row>
    <row r="884" spans="1:13" s="48" customFormat="1" x14ac:dyDescent="0.2">
      <c r="A884" s="259"/>
      <c r="B884" s="256"/>
      <c r="C884" s="115"/>
      <c r="D884" s="116"/>
      <c r="E884" s="117"/>
      <c r="F884" s="118"/>
      <c r="G884" s="112"/>
      <c r="H884" s="112"/>
      <c r="I884" s="111"/>
      <c r="J884" s="111"/>
      <c r="K884" s="86"/>
      <c r="L884" s="119"/>
      <c r="M884" s="114" t="str">
        <f t="shared" si="13"/>
        <v xml:space="preserve">   </v>
      </c>
    </row>
    <row r="885" spans="1:13" s="48" customFormat="1" x14ac:dyDescent="0.2">
      <c r="A885" s="259"/>
      <c r="B885" s="256"/>
      <c r="C885" s="115"/>
      <c r="D885" s="116"/>
      <c r="E885" s="117"/>
      <c r="F885" s="118"/>
      <c r="G885" s="112"/>
      <c r="H885" s="112"/>
      <c r="I885" s="111"/>
      <c r="J885" s="111"/>
      <c r="K885" s="86"/>
      <c r="L885" s="119"/>
      <c r="M885" s="114" t="str">
        <f t="shared" si="13"/>
        <v xml:space="preserve">   </v>
      </c>
    </row>
    <row r="886" spans="1:13" s="55" customFormat="1" x14ac:dyDescent="0.2">
      <c r="A886" s="259"/>
      <c r="B886" s="256"/>
      <c r="C886" s="115"/>
      <c r="D886" s="116"/>
      <c r="E886" s="117"/>
      <c r="F886" s="118"/>
      <c r="G886" s="112"/>
      <c r="H886" s="112"/>
      <c r="I886" s="111"/>
      <c r="J886" s="111"/>
      <c r="K886" s="86"/>
      <c r="L886" s="119"/>
      <c r="M886" s="114" t="str">
        <f t="shared" si="13"/>
        <v xml:space="preserve">   </v>
      </c>
    </row>
    <row r="887" spans="1:13" s="55" customFormat="1" x14ac:dyDescent="0.2">
      <c r="A887" s="259"/>
      <c r="B887" s="256"/>
      <c r="C887" s="115"/>
      <c r="D887" s="116"/>
      <c r="E887" s="117"/>
      <c r="F887" s="118"/>
      <c r="G887" s="112"/>
      <c r="H887" s="112"/>
      <c r="I887" s="111"/>
      <c r="J887" s="111"/>
      <c r="K887" s="86"/>
      <c r="L887" s="119"/>
      <c r="M887" s="114" t="str">
        <f t="shared" si="13"/>
        <v xml:space="preserve">   </v>
      </c>
    </row>
    <row r="888" spans="1:13" s="55" customFormat="1" x14ac:dyDescent="0.2">
      <c r="A888" s="259"/>
      <c r="B888" s="256"/>
      <c r="C888" s="115"/>
      <c r="D888" s="116"/>
      <c r="E888" s="117"/>
      <c r="F888" s="118"/>
      <c r="G888" s="112"/>
      <c r="H888" s="112"/>
      <c r="I888" s="111"/>
      <c r="J888" s="111"/>
      <c r="K888" s="86"/>
      <c r="L888" s="119"/>
      <c r="M888" s="114" t="str">
        <f t="shared" si="13"/>
        <v xml:space="preserve">   </v>
      </c>
    </row>
    <row r="889" spans="1:13" s="55" customFormat="1" x14ac:dyDescent="0.2">
      <c r="A889" s="259"/>
      <c r="B889" s="256"/>
      <c r="C889" s="115"/>
      <c r="D889" s="116"/>
      <c r="E889" s="117"/>
      <c r="F889" s="118"/>
      <c r="G889" s="112"/>
      <c r="H889" s="112"/>
      <c r="I889" s="111"/>
      <c r="J889" s="111"/>
      <c r="K889" s="86"/>
      <c r="L889" s="119"/>
      <c r="M889" s="114" t="str">
        <f t="shared" si="13"/>
        <v xml:space="preserve">   </v>
      </c>
    </row>
    <row r="890" spans="1:13" s="48" customFormat="1" x14ac:dyDescent="0.2">
      <c r="A890" s="259"/>
      <c r="B890" s="256"/>
      <c r="C890" s="115"/>
      <c r="D890" s="116"/>
      <c r="E890" s="117"/>
      <c r="F890" s="118"/>
      <c r="G890" s="112"/>
      <c r="H890" s="112"/>
      <c r="I890" s="111"/>
      <c r="J890" s="111"/>
      <c r="K890" s="86"/>
      <c r="L890" s="119"/>
      <c r="M890" s="114" t="str">
        <f t="shared" si="13"/>
        <v xml:space="preserve">   </v>
      </c>
    </row>
    <row r="891" spans="1:13" s="48" customFormat="1" x14ac:dyDescent="0.2">
      <c r="A891" s="259"/>
      <c r="B891" s="256"/>
      <c r="C891" s="122"/>
      <c r="D891" s="123"/>
      <c r="E891" s="124"/>
      <c r="F891" s="125"/>
      <c r="G891" s="112"/>
      <c r="H891" s="112"/>
      <c r="I891" s="111"/>
      <c r="J891" s="111"/>
      <c r="K891" s="86"/>
      <c r="L891" s="126"/>
      <c r="M891" s="114" t="str">
        <f t="shared" si="13"/>
        <v xml:space="preserve">   </v>
      </c>
    </row>
    <row r="892" spans="1:13" s="48" customFormat="1" ht="15" customHeight="1" x14ac:dyDescent="0.2">
      <c r="A892" s="259" t="s">
        <v>82</v>
      </c>
      <c r="B892" s="256" t="s">
        <v>105</v>
      </c>
      <c r="C892" s="111"/>
      <c r="D892" s="111"/>
      <c r="E892" s="111"/>
      <c r="F892" s="111"/>
      <c r="G892" s="112"/>
      <c r="H892" s="112"/>
      <c r="I892" s="111"/>
      <c r="J892" s="111"/>
      <c r="K892" s="86"/>
      <c r="L892" s="120" t="str">
        <f>CONCATENATE(C892," ",D892," ",E892," ",F892," ",C893," ",D893," ",E893," ",F893)</f>
        <v xml:space="preserve">       </v>
      </c>
      <c r="M892" s="114" t="str">
        <f t="shared" si="13"/>
        <v xml:space="preserve">   </v>
      </c>
    </row>
    <row r="893" spans="1:13" s="48" customFormat="1" x14ac:dyDescent="0.2">
      <c r="A893" s="259"/>
      <c r="B893" s="256"/>
      <c r="C893" s="121"/>
      <c r="D893" s="116"/>
      <c r="E893" s="117"/>
      <c r="F893" s="118"/>
      <c r="G893" s="112"/>
      <c r="H893" s="112"/>
      <c r="I893" s="111"/>
      <c r="J893" s="111"/>
      <c r="K893" s="86"/>
      <c r="L893" s="119"/>
      <c r="M893" s="114" t="str">
        <f t="shared" si="13"/>
        <v xml:space="preserve">   </v>
      </c>
    </row>
    <row r="894" spans="1:13" s="48" customFormat="1" x14ac:dyDescent="0.2">
      <c r="A894" s="259"/>
      <c r="B894" s="256"/>
      <c r="C894" s="115"/>
      <c r="D894" s="116"/>
      <c r="E894" s="117"/>
      <c r="F894" s="118"/>
      <c r="G894" s="112"/>
      <c r="H894" s="112"/>
      <c r="I894" s="111"/>
      <c r="J894" s="111"/>
      <c r="K894" s="86"/>
      <c r="L894" s="119"/>
      <c r="M894" s="114" t="str">
        <f t="shared" si="13"/>
        <v xml:space="preserve">   </v>
      </c>
    </row>
    <row r="895" spans="1:13" s="48" customFormat="1" x14ac:dyDescent="0.2">
      <c r="A895" s="259"/>
      <c r="B895" s="256"/>
      <c r="C895" s="115"/>
      <c r="D895" s="116"/>
      <c r="E895" s="117"/>
      <c r="F895" s="118"/>
      <c r="G895" s="112"/>
      <c r="H895" s="112"/>
      <c r="I895" s="111"/>
      <c r="J895" s="111"/>
      <c r="K895" s="86"/>
      <c r="L895" s="119"/>
      <c r="M895" s="114" t="str">
        <f t="shared" si="13"/>
        <v xml:space="preserve">   </v>
      </c>
    </row>
    <row r="896" spans="1:13" s="55" customFormat="1" x14ac:dyDescent="0.2">
      <c r="A896" s="259"/>
      <c r="B896" s="256"/>
      <c r="C896" s="115"/>
      <c r="D896" s="116"/>
      <c r="E896" s="117"/>
      <c r="F896" s="118"/>
      <c r="G896" s="112"/>
      <c r="H896" s="112"/>
      <c r="I896" s="111"/>
      <c r="J896" s="111"/>
      <c r="K896" s="86"/>
      <c r="L896" s="119"/>
      <c r="M896" s="114" t="str">
        <f t="shared" si="13"/>
        <v xml:space="preserve">   </v>
      </c>
    </row>
    <row r="897" spans="1:13" s="55" customFormat="1" x14ac:dyDescent="0.2">
      <c r="A897" s="259"/>
      <c r="B897" s="256"/>
      <c r="C897" s="115"/>
      <c r="D897" s="116"/>
      <c r="E897" s="117"/>
      <c r="F897" s="118"/>
      <c r="G897" s="112"/>
      <c r="H897" s="112"/>
      <c r="I897" s="111"/>
      <c r="J897" s="111"/>
      <c r="K897" s="86"/>
      <c r="L897" s="119"/>
      <c r="M897" s="114" t="str">
        <f t="shared" si="13"/>
        <v xml:space="preserve">   </v>
      </c>
    </row>
    <row r="898" spans="1:13" s="55" customFormat="1" x14ac:dyDescent="0.2">
      <c r="A898" s="259"/>
      <c r="B898" s="256"/>
      <c r="C898" s="115"/>
      <c r="D898" s="116"/>
      <c r="E898" s="117"/>
      <c r="F898" s="118"/>
      <c r="G898" s="112"/>
      <c r="H898" s="112"/>
      <c r="I898" s="111"/>
      <c r="J898" s="111"/>
      <c r="K898" s="86"/>
      <c r="L898" s="119"/>
      <c r="M898" s="114" t="str">
        <f t="shared" si="13"/>
        <v xml:space="preserve">   </v>
      </c>
    </row>
    <row r="899" spans="1:13" s="55" customFormat="1" x14ac:dyDescent="0.2">
      <c r="A899" s="259"/>
      <c r="B899" s="256"/>
      <c r="C899" s="115"/>
      <c r="D899" s="116"/>
      <c r="E899" s="117"/>
      <c r="F899" s="118"/>
      <c r="G899" s="112"/>
      <c r="H899" s="112"/>
      <c r="I899" s="111"/>
      <c r="J899" s="111"/>
      <c r="K899" s="86"/>
      <c r="L899" s="119"/>
      <c r="M899" s="114" t="str">
        <f t="shared" si="13"/>
        <v xml:space="preserve">   </v>
      </c>
    </row>
    <row r="900" spans="1:13" s="48" customFormat="1" x14ac:dyDescent="0.2">
      <c r="A900" s="259"/>
      <c r="B900" s="256"/>
      <c r="C900" s="115"/>
      <c r="D900" s="116"/>
      <c r="E900" s="117"/>
      <c r="F900" s="118"/>
      <c r="G900" s="112"/>
      <c r="H900" s="112"/>
      <c r="I900" s="111"/>
      <c r="J900" s="111"/>
      <c r="K900" s="86"/>
      <c r="L900" s="119"/>
      <c r="M900" s="114" t="str">
        <f t="shared" si="13"/>
        <v xml:space="preserve">   </v>
      </c>
    </row>
    <row r="901" spans="1:13" s="48" customFormat="1" x14ac:dyDescent="0.2">
      <c r="A901" s="259"/>
      <c r="B901" s="256"/>
      <c r="C901" s="122"/>
      <c r="D901" s="123"/>
      <c r="E901" s="124"/>
      <c r="F901" s="125"/>
      <c r="G901" s="112"/>
      <c r="H901" s="112"/>
      <c r="I901" s="111"/>
      <c r="J901" s="111"/>
      <c r="K901" s="86"/>
      <c r="L901" s="119"/>
      <c r="M901" s="114" t="str">
        <f t="shared" si="13"/>
        <v xml:space="preserve">   </v>
      </c>
    </row>
    <row r="902" spans="1:13" s="48" customFormat="1" ht="15" customHeight="1" x14ac:dyDescent="0.2">
      <c r="A902" s="259" t="s">
        <v>82</v>
      </c>
      <c r="B902" s="256" t="s">
        <v>105</v>
      </c>
      <c r="C902" s="111"/>
      <c r="D902" s="111"/>
      <c r="E902" s="111"/>
      <c r="F902" s="111"/>
      <c r="G902" s="112"/>
      <c r="H902" s="112"/>
      <c r="I902" s="111"/>
      <c r="J902" s="111"/>
      <c r="K902" s="86"/>
      <c r="L902" s="120" t="str">
        <f>CONCATENATE(C902," ",D902," ",E902," ",F902," ",C903," ",D903," ",E903," ",F903)</f>
        <v xml:space="preserve">       </v>
      </c>
      <c r="M902" s="114" t="str">
        <f t="shared" si="13"/>
        <v xml:space="preserve">   </v>
      </c>
    </row>
    <row r="903" spans="1:13" s="48" customFormat="1" x14ac:dyDescent="0.2">
      <c r="A903" s="259"/>
      <c r="B903" s="256"/>
      <c r="C903" s="121"/>
      <c r="D903" s="116"/>
      <c r="E903" s="117"/>
      <c r="F903" s="118"/>
      <c r="G903" s="112"/>
      <c r="H903" s="112"/>
      <c r="I903" s="111"/>
      <c r="J903" s="111"/>
      <c r="K903" s="86"/>
      <c r="L903" s="119"/>
      <c r="M903" s="114" t="str">
        <f t="shared" si="13"/>
        <v xml:space="preserve">   </v>
      </c>
    </row>
    <row r="904" spans="1:13" s="48" customFormat="1" x14ac:dyDescent="0.2">
      <c r="A904" s="259"/>
      <c r="B904" s="256"/>
      <c r="C904" s="115"/>
      <c r="D904" s="116"/>
      <c r="E904" s="117"/>
      <c r="F904" s="118"/>
      <c r="G904" s="112"/>
      <c r="H904" s="112"/>
      <c r="I904" s="111"/>
      <c r="J904" s="111"/>
      <c r="K904" s="86"/>
      <c r="L904" s="119"/>
      <c r="M904" s="114" t="str">
        <f t="shared" si="13"/>
        <v xml:space="preserve">   </v>
      </c>
    </row>
    <row r="905" spans="1:13" s="48" customFormat="1" x14ac:dyDescent="0.2">
      <c r="A905" s="259"/>
      <c r="B905" s="256"/>
      <c r="C905" s="115"/>
      <c r="D905" s="116"/>
      <c r="E905" s="117"/>
      <c r="F905" s="118"/>
      <c r="G905" s="112"/>
      <c r="H905" s="112"/>
      <c r="I905" s="111"/>
      <c r="J905" s="111"/>
      <c r="K905" s="86"/>
      <c r="L905" s="119"/>
      <c r="M905" s="114" t="str">
        <f t="shared" si="13"/>
        <v xml:space="preserve">   </v>
      </c>
    </row>
    <row r="906" spans="1:13" s="55" customFormat="1" x14ac:dyDescent="0.2">
      <c r="A906" s="259"/>
      <c r="B906" s="256"/>
      <c r="C906" s="115"/>
      <c r="D906" s="116"/>
      <c r="E906" s="117"/>
      <c r="F906" s="118"/>
      <c r="G906" s="112"/>
      <c r="H906" s="112"/>
      <c r="I906" s="111"/>
      <c r="J906" s="111"/>
      <c r="K906" s="86"/>
      <c r="L906" s="119"/>
      <c r="M906" s="114" t="str">
        <f t="shared" si="13"/>
        <v xml:space="preserve">   </v>
      </c>
    </row>
    <row r="907" spans="1:13" s="55" customFormat="1" x14ac:dyDescent="0.2">
      <c r="A907" s="259"/>
      <c r="B907" s="256"/>
      <c r="C907" s="115"/>
      <c r="D907" s="116"/>
      <c r="E907" s="117"/>
      <c r="F907" s="118"/>
      <c r="G907" s="112"/>
      <c r="H907" s="112"/>
      <c r="I907" s="111"/>
      <c r="J907" s="111"/>
      <c r="K907" s="86"/>
      <c r="L907" s="119"/>
      <c r="M907" s="114" t="str">
        <f t="shared" ref="M907:M970" si="14">CONCATENATE(G907," ",H907," ",I907," ",J907)</f>
        <v xml:space="preserve">   </v>
      </c>
    </row>
    <row r="908" spans="1:13" s="55" customFormat="1" x14ac:dyDescent="0.2">
      <c r="A908" s="259"/>
      <c r="B908" s="256"/>
      <c r="C908" s="115"/>
      <c r="D908" s="116"/>
      <c r="E908" s="117"/>
      <c r="F908" s="118"/>
      <c r="G908" s="112"/>
      <c r="H908" s="112"/>
      <c r="I908" s="111"/>
      <c r="J908" s="111"/>
      <c r="K908" s="86"/>
      <c r="L908" s="119"/>
      <c r="M908" s="114" t="str">
        <f t="shared" si="14"/>
        <v xml:space="preserve">   </v>
      </c>
    </row>
    <row r="909" spans="1:13" s="55" customFormat="1" x14ac:dyDescent="0.2">
      <c r="A909" s="259"/>
      <c r="B909" s="256"/>
      <c r="C909" s="115"/>
      <c r="D909" s="116"/>
      <c r="E909" s="117"/>
      <c r="F909" s="118"/>
      <c r="G909" s="112"/>
      <c r="H909" s="112"/>
      <c r="I909" s="111"/>
      <c r="J909" s="111"/>
      <c r="K909" s="86"/>
      <c r="L909" s="119"/>
      <c r="M909" s="114" t="str">
        <f t="shared" si="14"/>
        <v xml:space="preserve">   </v>
      </c>
    </row>
    <row r="910" spans="1:13" s="48" customFormat="1" x14ac:dyDescent="0.2">
      <c r="A910" s="259"/>
      <c r="B910" s="256"/>
      <c r="C910" s="115"/>
      <c r="D910" s="116"/>
      <c r="E910" s="117"/>
      <c r="F910" s="118"/>
      <c r="G910" s="112"/>
      <c r="H910" s="112"/>
      <c r="I910" s="111"/>
      <c r="J910" s="111"/>
      <c r="K910" s="86"/>
      <c r="L910" s="119"/>
      <c r="M910" s="114" t="str">
        <f t="shared" si="14"/>
        <v xml:space="preserve">   </v>
      </c>
    </row>
    <row r="911" spans="1:13" s="48" customFormat="1" x14ac:dyDescent="0.2">
      <c r="A911" s="259"/>
      <c r="B911" s="256"/>
      <c r="C911" s="122"/>
      <c r="D911" s="123"/>
      <c r="E911" s="124"/>
      <c r="F911" s="125"/>
      <c r="G911" s="112"/>
      <c r="H911" s="112"/>
      <c r="I911" s="111"/>
      <c r="J911" s="111"/>
      <c r="K911" s="86"/>
      <c r="L911" s="126"/>
      <c r="M911" s="114" t="str">
        <f t="shared" si="14"/>
        <v xml:space="preserve">   </v>
      </c>
    </row>
    <row r="912" spans="1:13" x14ac:dyDescent="0.2">
      <c r="A912" s="56"/>
      <c r="B912" s="56"/>
      <c r="C912" s="127"/>
      <c r="D912" s="56"/>
      <c r="E912" s="56"/>
      <c r="F912" s="56"/>
      <c r="G912" s="127"/>
      <c r="H912" s="56"/>
      <c r="I912" s="56"/>
      <c r="J912" s="56"/>
      <c r="K912" s="56"/>
      <c r="L912" s="128"/>
      <c r="M912" s="114" t="str">
        <f t="shared" si="14"/>
        <v xml:space="preserve">   </v>
      </c>
    </row>
    <row r="913" spans="1:13" s="55" customFormat="1" ht="12.75" customHeight="1" x14ac:dyDescent="0.2">
      <c r="A913" s="260" t="s">
        <v>83</v>
      </c>
      <c r="B913" s="255" t="s">
        <v>104</v>
      </c>
      <c r="C913" s="111"/>
      <c r="D913" s="111"/>
      <c r="E913" s="111"/>
      <c r="F913" s="111"/>
      <c r="G913" s="112"/>
      <c r="H913" s="112"/>
      <c r="I913" s="111"/>
      <c r="J913" s="111"/>
      <c r="K913" s="86"/>
      <c r="L913" s="113" t="str">
        <f>CONCATENATE(C913," ",D913," ",E913," ",F913," ",C914," ",D914," ",E914," ",F914)</f>
        <v xml:space="preserve">       </v>
      </c>
      <c r="M913" s="114" t="str">
        <f t="shared" si="14"/>
        <v xml:space="preserve">   </v>
      </c>
    </row>
    <row r="914" spans="1:13" s="55" customFormat="1" x14ac:dyDescent="0.2">
      <c r="A914" s="260"/>
      <c r="B914" s="255"/>
      <c r="C914" s="115"/>
      <c r="D914" s="116"/>
      <c r="E914" s="117"/>
      <c r="F914" s="118"/>
      <c r="G914" s="112"/>
      <c r="H914" s="112"/>
      <c r="I914" s="111"/>
      <c r="J914" s="111"/>
      <c r="K914" s="86"/>
      <c r="L914" s="119"/>
      <c r="M914" s="114" t="str">
        <f t="shared" si="14"/>
        <v xml:space="preserve">   </v>
      </c>
    </row>
    <row r="915" spans="1:13" s="55" customFormat="1" x14ac:dyDescent="0.2">
      <c r="A915" s="260"/>
      <c r="B915" s="255"/>
      <c r="C915" s="115"/>
      <c r="D915" s="116"/>
      <c r="E915" s="117"/>
      <c r="F915" s="118"/>
      <c r="G915" s="112"/>
      <c r="H915" s="112"/>
      <c r="I915" s="111"/>
      <c r="J915" s="111"/>
      <c r="K915" s="86"/>
      <c r="L915" s="119"/>
      <c r="M915" s="114" t="str">
        <f t="shared" si="14"/>
        <v xml:space="preserve">   </v>
      </c>
    </row>
    <row r="916" spans="1:13" s="55" customFormat="1" x14ac:dyDescent="0.2">
      <c r="A916" s="260"/>
      <c r="B916" s="255"/>
      <c r="C916" s="115"/>
      <c r="D916" s="116"/>
      <c r="E916" s="117"/>
      <c r="F916" s="118"/>
      <c r="G916" s="112"/>
      <c r="H916" s="112"/>
      <c r="I916" s="111"/>
      <c r="J916" s="111"/>
      <c r="K916" s="86"/>
      <c r="L916" s="119"/>
      <c r="M916" s="114" t="str">
        <f t="shared" si="14"/>
        <v xml:space="preserve">   </v>
      </c>
    </row>
    <row r="917" spans="1:13" s="55" customFormat="1" x14ac:dyDescent="0.2">
      <c r="A917" s="260"/>
      <c r="B917" s="255"/>
      <c r="C917" s="115"/>
      <c r="D917" s="116"/>
      <c r="E917" s="117"/>
      <c r="F917" s="118"/>
      <c r="G917" s="112"/>
      <c r="H917" s="112"/>
      <c r="I917" s="111"/>
      <c r="J917" s="111"/>
      <c r="K917" s="86"/>
      <c r="L917" s="119"/>
      <c r="M917" s="114" t="str">
        <f t="shared" si="14"/>
        <v xml:space="preserve">   </v>
      </c>
    </row>
    <row r="918" spans="1:13" s="55" customFormat="1" x14ac:dyDescent="0.2">
      <c r="A918" s="260"/>
      <c r="B918" s="255"/>
      <c r="C918" s="115"/>
      <c r="D918" s="116"/>
      <c r="E918" s="117"/>
      <c r="F918" s="118"/>
      <c r="G918" s="112"/>
      <c r="H918" s="112"/>
      <c r="I918" s="111"/>
      <c r="J918" s="111"/>
      <c r="K918" s="86"/>
      <c r="L918" s="119"/>
      <c r="M918" s="114" t="str">
        <f t="shared" si="14"/>
        <v xml:space="preserve">   </v>
      </c>
    </row>
    <row r="919" spans="1:13" s="55" customFormat="1" x14ac:dyDescent="0.2">
      <c r="A919" s="260"/>
      <c r="B919" s="255"/>
      <c r="C919" s="115"/>
      <c r="D919" s="116"/>
      <c r="E919" s="117"/>
      <c r="F919" s="118"/>
      <c r="G919" s="112"/>
      <c r="H919" s="112"/>
      <c r="I919" s="111"/>
      <c r="J919" s="111"/>
      <c r="K919" s="86"/>
      <c r="L919" s="119"/>
      <c r="M919" s="114" t="str">
        <f t="shared" si="14"/>
        <v xml:space="preserve">   </v>
      </c>
    </row>
    <row r="920" spans="1:13" s="55" customFormat="1" x14ac:dyDescent="0.2">
      <c r="A920" s="260"/>
      <c r="B920" s="255"/>
      <c r="C920" s="115"/>
      <c r="D920" s="116"/>
      <c r="E920" s="117"/>
      <c r="F920" s="118"/>
      <c r="G920" s="112"/>
      <c r="H920" s="112"/>
      <c r="I920" s="111"/>
      <c r="J920" s="111"/>
      <c r="K920" s="86"/>
      <c r="L920" s="119"/>
      <c r="M920" s="114" t="str">
        <f t="shared" si="14"/>
        <v xml:space="preserve">   </v>
      </c>
    </row>
    <row r="921" spans="1:13" s="55" customFormat="1" x14ac:dyDescent="0.2">
      <c r="A921" s="260"/>
      <c r="B921" s="255"/>
      <c r="C921" s="115"/>
      <c r="D921" s="116"/>
      <c r="E921" s="117"/>
      <c r="F921" s="118"/>
      <c r="G921" s="112"/>
      <c r="H921" s="112"/>
      <c r="I921" s="111"/>
      <c r="J921" s="111"/>
      <c r="K921" s="86"/>
      <c r="L921" s="119"/>
      <c r="M921" s="114" t="str">
        <f t="shared" si="14"/>
        <v xml:space="preserve">   </v>
      </c>
    </row>
    <row r="922" spans="1:13" s="55" customFormat="1" x14ac:dyDescent="0.2">
      <c r="A922" s="260"/>
      <c r="B922" s="255"/>
      <c r="C922" s="115"/>
      <c r="D922" s="116"/>
      <c r="E922" s="117"/>
      <c r="F922" s="118"/>
      <c r="G922" s="112"/>
      <c r="H922" s="112"/>
      <c r="I922" s="111"/>
      <c r="J922" s="111"/>
      <c r="K922" s="86"/>
      <c r="L922" s="119"/>
      <c r="M922" s="114" t="str">
        <f t="shared" si="14"/>
        <v xml:space="preserve">   </v>
      </c>
    </row>
    <row r="923" spans="1:13" s="55" customFormat="1" ht="12.75" customHeight="1" x14ac:dyDescent="0.2">
      <c r="A923" s="260" t="s">
        <v>83</v>
      </c>
      <c r="B923" s="255" t="s">
        <v>104</v>
      </c>
      <c r="C923" s="111"/>
      <c r="D923" s="111"/>
      <c r="E923" s="111"/>
      <c r="F923" s="111"/>
      <c r="G923" s="112"/>
      <c r="H923" s="112"/>
      <c r="I923" s="111"/>
      <c r="J923" s="111"/>
      <c r="K923" s="86"/>
      <c r="L923" s="113" t="str">
        <f>CONCATENATE(C923," ",D923," ",E923," ",F923," ",C924," ",D924," ",E924," ",F924)</f>
        <v xml:space="preserve">       </v>
      </c>
      <c r="M923" s="114" t="str">
        <f t="shared" si="14"/>
        <v xml:space="preserve">   </v>
      </c>
    </row>
    <row r="924" spans="1:13" s="55" customFormat="1" x14ac:dyDescent="0.2">
      <c r="A924" s="260"/>
      <c r="B924" s="255"/>
      <c r="C924" s="115"/>
      <c r="D924" s="116"/>
      <c r="E924" s="117"/>
      <c r="F924" s="118"/>
      <c r="G924" s="112"/>
      <c r="H924" s="112"/>
      <c r="I924" s="111"/>
      <c r="J924" s="111"/>
      <c r="K924" s="86"/>
      <c r="L924" s="119"/>
      <c r="M924" s="114" t="str">
        <f t="shared" si="14"/>
        <v xml:space="preserve">   </v>
      </c>
    </row>
    <row r="925" spans="1:13" s="55" customFormat="1" x14ac:dyDescent="0.2">
      <c r="A925" s="260"/>
      <c r="B925" s="255"/>
      <c r="C925" s="115"/>
      <c r="D925" s="116"/>
      <c r="E925" s="117"/>
      <c r="F925" s="118"/>
      <c r="G925" s="112"/>
      <c r="H925" s="112"/>
      <c r="I925" s="111"/>
      <c r="J925" s="111"/>
      <c r="K925" s="86"/>
      <c r="L925" s="119"/>
      <c r="M925" s="114" t="str">
        <f t="shared" si="14"/>
        <v xml:space="preserve">   </v>
      </c>
    </row>
    <row r="926" spans="1:13" s="55" customFormat="1" x14ac:dyDescent="0.2">
      <c r="A926" s="260"/>
      <c r="B926" s="255"/>
      <c r="C926" s="115"/>
      <c r="D926" s="116"/>
      <c r="E926" s="117"/>
      <c r="F926" s="118"/>
      <c r="G926" s="112"/>
      <c r="H926" s="112"/>
      <c r="I926" s="111"/>
      <c r="J926" s="111"/>
      <c r="K926" s="86"/>
      <c r="L926" s="119"/>
      <c r="M926" s="114" t="str">
        <f t="shared" si="14"/>
        <v xml:space="preserve">   </v>
      </c>
    </row>
    <row r="927" spans="1:13" s="55" customFormat="1" x14ac:dyDescent="0.2">
      <c r="A927" s="260"/>
      <c r="B927" s="255"/>
      <c r="C927" s="115"/>
      <c r="D927" s="116"/>
      <c r="E927" s="117"/>
      <c r="F927" s="118"/>
      <c r="G927" s="112"/>
      <c r="H927" s="112"/>
      <c r="I927" s="111"/>
      <c r="J927" s="111"/>
      <c r="K927" s="86"/>
      <c r="L927" s="119"/>
      <c r="M927" s="114" t="str">
        <f t="shared" si="14"/>
        <v xml:space="preserve">   </v>
      </c>
    </row>
    <row r="928" spans="1:13" s="55" customFormat="1" x14ac:dyDescent="0.2">
      <c r="A928" s="260"/>
      <c r="B928" s="255"/>
      <c r="C928" s="115"/>
      <c r="D928" s="116"/>
      <c r="E928" s="117"/>
      <c r="F928" s="118"/>
      <c r="G928" s="112"/>
      <c r="H928" s="112"/>
      <c r="I928" s="111"/>
      <c r="J928" s="111"/>
      <c r="K928" s="86"/>
      <c r="L928" s="119"/>
      <c r="M928" s="114" t="str">
        <f t="shared" si="14"/>
        <v xml:space="preserve">   </v>
      </c>
    </row>
    <row r="929" spans="1:13" s="55" customFormat="1" x14ac:dyDescent="0.2">
      <c r="A929" s="260"/>
      <c r="B929" s="255"/>
      <c r="C929" s="115"/>
      <c r="D929" s="116"/>
      <c r="E929" s="117"/>
      <c r="F929" s="118"/>
      <c r="G929" s="112"/>
      <c r="H929" s="112"/>
      <c r="I929" s="111"/>
      <c r="J929" s="111"/>
      <c r="K929" s="86"/>
      <c r="L929" s="119"/>
      <c r="M929" s="114" t="str">
        <f t="shared" si="14"/>
        <v xml:space="preserve">   </v>
      </c>
    </row>
    <row r="930" spans="1:13" s="55" customFormat="1" x14ac:dyDescent="0.2">
      <c r="A930" s="260"/>
      <c r="B930" s="255"/>
      <c r="C930" s="115"/>
      <c r="D930" s="116"/>
      <c r="E930" s="117"/>
      <c r="F930" s="118"/>
      <c r="G930" s="112"/>
      <c r="H930" s="112"/>
      <c r="I930" s="111"/>
      <c r="J930" s="111"/>
      <c r="K930" s="86"/>
      <c r="L930" s="119"/>
      <c r="M930" s="114" t="str">
        <f t="shared" si="14"/>
        <v xml:space="preserve">   </v>
      </c>
    </row>
    <row r="931" spans="1:13" s="55" customFormat="1" x14ac:dyDescent="0.2">
      <c r="A931" s="260"/>
      <c r="B931" s="255"/>
      <c r="C931" s="115"/>
      <c r="D931" s="116"/>
      <c r="E931" s="117"/>
      <c r="F931" s="118"/>
      <c r="G931" s="112"/>
      <c r="H931" s="112"/>
      <c r="I931" s="111"/>
      <c r="J931" s="111"/>
      <c r="K931" s="86"/>
      <c r="L931" s="119"/>
      <c r="M931" s="114" t="str">
        <f t="shared" si="14"/>
        <v xml:space="preserve">   </v>
      </c>
    </row>
    <row r="932" spans="1:13" s="55" customFormat="1" x14ac:dyDescent="0.2">
      <c r="A932" s="260"/>
      <c r="B932" s="255"/>
      <c r="C932" s="115"/>
      <c r="D932" s="116"/>
      <c r="E932" s="117"/>
      <c r="F932" s="118"/>
      <c r="G932" s="112"/>
      <c r="H932" s="112"/>
      <c r="I932" s="111"/>
      <c r="J932" s="111"/>
      <c r="K932" s="86"/>
      <c r="L932" s="119"/>
      <c r="M932" s="114" t="str">
        <f t="shared" si="14"/>
        <v xml:space="preserve">   </v>
      </c>
    </row>
    <row r="933" spans="1:13" s="55" customFormat="1" ht="12.75" customHeight="1" x14ac:dyDescent="0.2">
      <c r="A933" s="260" t="s">
        <v>83</v>
      </c>
      <c r="B933" s="255" t="s">
        <v>104</v>
      </c>
      <c r="C933" s="111"/>
      <c r="D933" s="111"/>
      <c r="E933" s="111"/>
      <c r="F933" s="111"/>
      <c r="G933" s="112"/>
      <c r="H933" s="112"/>
      <c r="I933" s="111"/>
      <c r="J933" s="111"/>
      <c r="K933" s="86"/>
      <c r="L933" s="113" t="str">
        <f>CONCATENATE(C933," ",D933," ",E933," ",F933," ",C934," ",D934," ",E934," ",F934)</f>
        <v xml:space="preserve">       </v>
      </c>
      <c r="M933" s="114" t="str">
        <f t="shared" si="14"/>
        <v xml:space="preserve">   </v>
      </c>
    </row>
    <row r="934" spans="1:13" s="55" customFormat="1" x14ac:dyDescent="0.2">
      <c r="A934" s="260"/>
      <c r="B934" s="255"/>
      <c r="C934" s="115"/>
      <c r="D934" s="116"/>
      <c r="E934" s="117"/>
      <c r="F934" s="118"/>
      <c r="G934" s="112"/>
      <c r="H934" s="112"/>
      <c r="I934" s="111"/>
      <c r="J934" s="111"/>
      <c r="K934" s="86"/>
      <c r="L934" s="119"/>
      <c r="M934" s="114" t="str">
        <f t="shared" si="14"/>
        <v xml:space="preserve">   </v>
      </c>
    </row>
    <row r="935" spans="1:13" s="55" customFormat="1" x14ac:dyDescent="0.2">
      <c r="A935" s="260"/>
      <c r="B935" s="255"/>
      <c r="C935" s="115"/>
      <c r="D935" s="116"/>
      <c r="E935" s="117"/>
      <c r="F935" s="118"/>
      <c r="G935" s="112"/>
      <c r="H935" s="112"/>
      <c r="I935" s="111"/>
      <c r="J935" s="111"/>
      <c r="K935" s="86"/>
      <c r="L935" s="119"/>
      <c r="M935" s="114" t="str">
        <f t="shared" si="14"/>
        <v xml:space="preserve">   </v>
      </c>
    </row>
    <row r="936" spans="1:13" s="55" customFormat="1" x14ac:dyDescent="0.2">
      <c r="A936" s="260"/>
      <c r="B936" s="255"/>
      <c r="C936" s="115"/>
      <c r="D936" s="116"/>
      <c r="E936" s="117"/>
      <c r="F936" s="118"/>
      <c r="G936" s="112"/>
      <c r="H936" s="112"/>
      <c r="I936" s="111"/>
      <c r="J936" s="111"/>
      <c r="K936" s="86"/>
      <c r="L936" s="119"/>
      <c r="M936" s="114" t="str">
        <f t="shared" si="14"/>
        <v xml:space="preserve">   </v>
      </c>
    </row>
    <row r="937" spans="1:13" s="55" customFormat="1" x14ac:dyDescent="0.2">
      <c r="A937" s="260"/>
      <c r="B937" s="255"/>
      <c r="C937" s="115"/>
      <c r="D937" s="116"/>
      <c r="E937" s="117"/>
      <c r="F937" s="118"/>
      <c r="G937" s="112"/>
      <c r="H937" s="112"/>
      <c r="I937" s="111"/>
      <c r="J937" s="111"/>
      <c r="K937" s="86"/>
      <c r="L937" s="119"/>
      <c r="M937" s="114" t="str">
        <f t="shared" si="14"/>
        <v xml:space="preserve">   </v>
      </c>
    </row>
    <row r="938" spans="1:13" s="55" customFormat="1" x14ac:dyDescent="0.2">
      <c r="A938" s="260"/>
      <c r="B938" s="255"/>
      <c r="C938" s="115"/>
      <c r="D938" s="116"/>
      <c r="E938" s="117"/>
      <c r="F938" s="118"/>
      <c r="G938" s="112"/>
      <c r="H938" s="112"/>
      <c r="I938" s="111"/>
      <c r="J938" s="111"/>
      <c r="K938" s="86"/>
      <c r="L938" s="119"/>
      <c r="M938" s="114" t="str">
        <f t="shared" si="14"/>
        <v xml:space="preserve">   </v>
      </c>
    </row>
    <row r="939" spans="1:13" s="55" customFormat="1" x14ac:dyDescent="0.2">
      <c r="A939" s="260"/>
      <c r="B939" s="255"/>
      <c r="C939" s="115"/>
      <c r="D939" s="116"/>
      <c r="E939" s="117"/>
      <c r="F939" s="118"/>
      <c r="G939" s="112"/>
      <c r="H939" s="112"/>
      <c r="I939" s="111"/>
      <c r="J939" s="111"/>
      <c r="K939" s="86"/>
      <c r="L939" s="119"/>
      <c r="M939" s="114" t="str">
        <f t="shared" si="14"/>
        <v xml:space="preserve">   </v>
      </c>
    </row>
    <row r="940" spans="1:13" s="55" customFormat="1" x14ac:dyDescent="0.2">
      <c r="A940" s="260"/>
      <c r="B940" s="255"/>
      <c r="C940" s="115"/>
      <c r="D940" s="116"/>
      <c r="E940" s="117"/>
      <c r="F940" s="118"/>
      <c r="G940" s="112"/>
      <c r="H940" s="112"/>
      <c r="I940" s="111"/>
      <c r="J940" s="111"/>
      <c r="K940" s="86"/>
      <c r="L940" s="119"/>
      <c r="M940" s="114" t="str">
        <f t="shared" si="14"/>
        <v xml:space="preserve">   </v>
      </c>
    </row>
    <row r="941" spans="1:13" s="55" customFormat="1" x14ac:dyDescent="0.2">
      <c r="A941" s="260"/>
      <c r="B941" s="255"/>
      <c r="C941" s="115"/>
      <c r="D941" s="116"/>
      <c r="E941" s="117"/>
      <c r="F941" s="118"/>
      <c r="G941" s="112"/>
      <c r="H941" s="112"/>
      <c r="I941" s="111"/>
      <c r="J941" s="111"/>
      <c r="K941" s="86"/>
      <c r="L941" s="119"/>
      <c r="M941" s="114" t="str">
        <f t="shared" si="14"/>
        <v xml:space="preserve">   </v>
      </c>
    </row>
    <row r="942" spans="1:13" s="55" customFormat="1" x14ac:dyDescent="0.2">
      <c r="A942" s="260"/>
      <c r="B942" s="255"/>
      <c r="C942" s="115"/>
      <c r="D942" s="116"/>
      <c r="E942" s="117"/>
      <c r="F942" s="118"/>
      <c r="G942" s="112"/>
      <c r="H942" s="112"/>
      <c r="I942" s="111"/>
      <c r="J942" s="111"/>
      <c r="K942" s="86"/>
      <c r="L942" s="119"/>
      <c r="M942" s="114" t="str">
        <f t="shared" si="14"/>
        <v xml:space="preserve">   </v>
      </c>
    </row>
    <row r="943" spans="1:13" s="55" customFormat="1" ht="12.75" customHeight="1" x14ac:dyDescent="0.2">
      <c r="A943" s="260" t="s">
        <v>83</v>
      </c>
      <c r="B943" s="255" t="s">
        <v>104</v>
      </c>
      <c r="C943" s="111"/>
      <c r="D943" s="111"/>
      <c r="E943" s="111"/>
      <c r="F943" s="111"/>
      <c r="G943" s="112"/>
      <c r="H943" s="112"/>
      <c r="I943" s="111"/>
      <c r="J943" s="111"/>
      <c r="K943" s="86"/>
      <c r="L943" s="113" t="str">
        <f>CONCATENATE(C943," ",D943," ",E943," ",F943," ",C944," ",D944," ",E944," ",F944)</f>
        <v xml:space="preserve">       </v>
      </c>
      <c r="M943" s="114" t="str">
        <f t="shared" si="14"/>
        <v xml:space="preserve">   </v>
      </c>
    </row>
    <row r="944" spans="1:13" s="55" customFormat="1" x14ac:dyDescent="0.2">
      <c r="A944" s="260"/>
      <c r="B944" s="255"/>
      <c r="C944" s="115"/>
      <c r="D944" s="116"/>
      <c r="E944" s="117"/>
      <c r="F944" s="118"/>
      <c r="G944" s="112"/>
      <c r="H944" s="112"/>
      <c r="I944" s="111"/>
      <c r="J944" s="111"/>
      <c r="K944" s="86"/>
      <c r="L944" s="119"/>
      <c r="M944" s="114" t="str">
        <f t="shared" si="14"/>
        <v xml:space="preserve">   </v>
      </c>
    </row>
    <row r="945" spans="1:13" s="55" customFormat="1" x14ac:dyDescent="0.2">
      <c r="A945" s="260"/>
      <c r="B945" s="255"/>
      <c r="C945" s="115"/>
      <c r="D945" s="116"/>
      <c r="E945" s="117"/>
      <c r="F945" s="118"/>
      <c r="G945" s="112"/>
      <c r="H945" s="112"/>
      <c r="I945" s="111"/>
      <c r="J945" s="111"/>
      <c r="K945" s="86"/>
      <c r="L945" s="119"/>
      <c r="M945" s="114" t="str">
        <f t="shared" si="14"/>
        <v xml:space="preserve">   </v>
      </c>
    </row>
    <row r="946" spans="1:13" s="55" customFormat="1" x14ac:dyDescent="0.2">
      <c r="A946" s="260"/>
      <c r="B946" s="255"/>
      <c r="C946" s="115"/>
      <c r="D946" s="116"/>
      <c r="E946" s="117"/>
      <c r="F946" s="118"/>
      <c r="G946" s="112"/>
      <c r="H946" s="112"/>
      <c r="I946" s="111"/>
      <c r="J946" s="111"/>
      <c r="K946" s="86"/>
      <c r="L946" s="119"/>
      <c r="M946" s="114" t="str">
        <f t="shared" si="14"/>
        <v xml:space="preserve">   </v>
      </c>
    </row>
    <row r="947" spans="1:13" s="55" customFormat="1" x14ac:dyDescent="0.2">
      <c r="A947" s="260"/>
      <c r="B947" s="255"/>
      <c r="C947" s="115"/>
      <c r="D947" s="116"/>
      <c r="E947" s="117"/>
      <c r="F947" s="118"/>
      <c r="G947" s="112"/>
      <c r="H947" s="112"/>
      <c r="I947" s="111"/>
      <c r="J947" s="111"/>
      <c r="K947" s="86"/>
      <c r="L947" s="119"/>
      <c r="M947" s="114" t="str">
        <f t="shared" si="14"/>
        <v xml:space="preserve">   </v>
      </c>
    </row>
    <row r="948" spans="1:13" s="55" customFormat="1" x14ac:dyDescent="0.2">
      <c r="A948" s="260"/>
      <c r="B948" s="255"/>
      <c r="C948" s="115"/>
      <c r="D948" s="116"/>
      <c r="E948" s="117"/>
      <c r="F948" s="118"/>
      <c r="G948" s="112"/>
      <c r="H948" s="112"/>
      <c r="I948" s="111"/>
      <c r="J948" s="111"/>
      <c r="K948" s="86"/>
      <c r="L948" s="119"/>
      <c r="M948" s="114" t="str">
        <f t="shared" si="14"/>
        <v xml:space="preserve">   </v>
      </c>
    </row>
    <row r="949" spans="1:13" s="55" customFormat="1" x14ac:dyDescent="0.2">
      <c r="A949" s="260"/>
      <c r="B949" s="255"/>
      <c r="C949" s="115"/>
      <c r="D949" s="116"/>
      <c r="E949" s="117"/>
      <c r="F949" s="118"/>
      <c r="G949" s="112"/>
      <c r="H949" s="112"/>
      <c r="I949" s="111"/>
      <c r="J949" s="111"/>
      <c r="K949" s="86"/>
      <c r="L949" s="119"/>
      <c r="M949" s="114" t="str">
        <f t="shared" si="14"/>
        <v xml:space="preserve">   </v>
      </c>
    </row>
    <row r="950" spans="1:13" s="55" customFormat="1" x14ac:dyDescent="0.2">
      <c r="A950" s="260"/>
      <c r="B950" s="255"/>
      <c r="C950" s="115"/>
      <c r="D950" s="116"/>
      <c r="E950" s="117"/>
      <c r="F950" s="118"/>
      <c r="G950" s="112"/>
      <c r="H950" s="112"/>
      <c r="I950" s="111"/>
      <c r="J950" s="111"/>
      <c r="K950" s="86"/>
      <c r="L950" s="119"/>
      <c r="M950" s="114" t="str">
        <f t="shared" si="14"/>
        <v xml:space="preserve">   </v>
      </c>
    </row>
    <row r="951" spans="1:13" s="55" customFormat="1" x14ac:dyDescent="0.2">
      <c r="A951" s="260"/>
      <c r="B951" s="255"/>
      <c r="C951" s="115"/>
      <c r="D951" s="116"/>
      <c r="E951" s="117"/>
      <c r="F951" s="118"/>
      <c r="G951" s="112"/>
      <c r="H951" s="112"/>
      <c r="I951" s="111"/>
      <c r="J951" s="111"/>
      <c r="K951" s="86"/>
      <c r="L951" s="119"/>
      <c r="M951" s="114" t="str">
        <f t="shared" si="14"/>
        <v xml:space="preserve">   </v>
      </c>
    </row>
    <row r="952" spans="1:13" s="55" customFormat="1" x14ac:dyDescent="0.2">
      <c r="A952" s="260"/>
      <c r="B952" s="255"/>
      <c r="C952" s="115"/>
      <c r="D952" s="116"/>
      <c r="E952" s="117"/>
      <c r="F952" s="118"/>
      <c r="G952" s="112"/>
      <c r="H952" s="112"/>
      <c r="I952" s="111"/>
      <c r="J952" s="111"/>
      <c r="K952" s="86"/>
      <c r="L952" s="119"/>
      <c r="M952" s="114" t="str">
        <f t="shared" si="14"/>
        <v xml:space="preserve">   </v>
      </c>
    </row>
    <row r="953" spans="1:13" s="55" customFormat="1" ht="12.75" customHeight="1" x14ac:dyDescent="0.2">
      <c r="A953" s="260" t="s">
        <v>83</v>
      </c>
      <c r="B953" s="255" t="s">
        <v>104</v>
      </c>
      <c r="C953" s="111"/>
      <c r="D953" s="111"/>
      <c r="E953" s="111"/>
      <c r="F953" s="111"/>
      <c r="G953" s="112"/>
      <c r="H953" s="112"/>
      <c r="I953" s="111"/>
      <c r="J953" s="111"/>
      <c r="K953" s="86"/>
      <c r="L953" s="113" t="str">
        <f>CONCATENATE(C953," ",D953," ",E953," ",F953," ",C954," ",D954," ",E954," ",F954)</f>
        <v xml:space="preserve">       </v>
      </c>
      <c r="M953" s="114" t="str">
        <f t="shared" si="14"/>
        <v xml:space="preserve">   </v>
      </c>
    </row>
    <row r="954" spans="1:13" s="55" customFormat="1" x14ac:dyDescent="0.2">
      <c r="A954" s="260"/>
      <c r="B954" s="255"/>
      <c r="C954" s="115"/>
      <c r="D954" s="116"/>
      <c r="E954" s="117"/>
      <c r="F954" s="118"/>
      <c r="G954" s="112"/>
      <c r="H954" s="112"/>
      <c r="I954" s="111"/>
      <c r="J954" s="111"/>
      <c r="K954" s="86"/>
      <c r="L954" s="119"/>
      <c r="M954" s="114" t="str">
        <f t="shared" si="14"/>
        <v xml:space="preserve">   </v>
      </c>
    </row>
    <row r="955" spans="1:13" s="55" customFormat="1" x14ac:dyDescent="0.2">
      <c r="A955" s="260"/>
      <c r="B955" s="255"/>
      <c r="C955" s="115"/>
      <c r="D955" s="116"/>
      <c r="E955" s="117"/>
      <c r="F955" s="118"/>
      <c r="G955" s="112"/>
      <c r="H955" s="112"/>
      <c r="I955" s="111"/>
      <c r="J955" s="111"/>
      <c r="K955" s="86"/>
      <c r="L955" s="119"/>
      <c r="M955" s="114" t="str">
        <f t="shared" si="14"/>
        <v xml:space="preserve">   </v>
      </c>
    </row>
    <row r="956" spans="1:13" s="55" customFormat="1" x14ac:dyDescent="0.2">
      <c r="A956" s="260"/>
      <c r="B956" s="255"/>
      <c r="C956" s="115"/>
      <c r="D956" s="116"/>
      <c r="E956" s="117"/>
      <c r="F956" s="118"/>
      <c r="G956" s="112"/>
      <c r="H956" s="112"/>
      <c r="I956" s="111"/>
      <c r="J956" s="111"/>
      <c r="K956" s="86"/>
      <c r="L956" s="119"/>
      <c r="M956" s="114" t="str">
        <f t="shared" si="14"/>
        <v xml:space="preserve">   </v>
      </c>
    </row>
    <row r="957" spans="1:13" s="55" customFormat="1" x14ac:dyDescent="0.2">
      <c r="A957" s="260"/>
      <c r="B957" s="255"/>
      <c r="C957" s="115"/>
      <c r="D957" s="116"/>
      <c r="E957" s="117"/>
      <c r="F957" s="118"/>
      <c r="G957" s="112"/>
      <c r="H957" s="112"/>
      <c r="I957" s="111"/>
      <c r="J957" s="111"/>
      <c r="K957" s="86"/>
      <c r="L957" s="119"/>
      <c r="M957" s="114" t="str">
        <f t="shared" si="14"/>
        <v xml:space="preserve">   </v>
      </c>
    </row>
    <row r="958" spans="1:13" s="55" customFormat="1" x14ac:dyDescent="0.2">
      <c r="A958" s="260"/>
      <c r="B958" s="255"/>
      <c r="C958" s="115"/>
      <c r="D958" s="116"/>
      <c r="E958" s="117"/>
      <c r="F958" s="118"/>
      <c r="G958" s="112"/>
      <c r="H958" s="112"/>
      <c r="I958" s="111"/>
      <c r="J958" s="111"/>
      <c r="K958" s="86"/>
      <c r="L958" s="119"/>
      <c r="M958" s="114" t="str">
        <f t="shared" si="14"/>
        <v xml:space="preserve">   </v>
      </c>
    </row>
    <row r="959" spans="1:13" s="55" customFormat="1" x14ac:dyDescent="0.2">
      <c r="A959" s="260"/>
      <c r="B959" s="255"/>
      <c r="C959" s="115"/>
      <c r="D959" s="116"/>
      <c r="E959" s="117"/>
      <c r="F959" s="118"/>
      <c r="G959" s="112"/>
      <c r="H959" s="112"/>
      <c r="I959" s="111"/>
      <c r="J959" s="111"/>
      <c r="K959" s="86"/>
      <c r="L959" s="119"/>
      <c r="M959" s="114" t="str">
        <f t="shared" si="14"/>
        <v xml:space="preserve">   </v>
      </c>
    </row>
    <row r="960" spans="1:13" s="55" customFormat="1" x14ac:dyDescent="0.2">
      <c r="A960" s="260"/>
      <c r="B960" s="255"/>
      <c r="C960" s="115"/>
      <c r="D960" s="116"/>
      <c r="E960" s="117"/>
      <c r="F960" s="118"/>
      <c r="G960" s="112"/>
      <c r="H960" s="112"/>
      <c r="I960" s="111"/>
      <c r="J960" s="111"/>
      <c r="K960" s="86"/>
      <c r="L960" s="119"/>
      <c r="M960" s="114" t="str">
        <f t="shared" si="14"/>
        <v xml:space="preserve">   </v>
      </c>
    </row>
    <row r="961" spans="1:13" s="55" customFormat="1" x14ac:dyDescent="0.2">
      <c r="A961" s="260"/>
      <c r="B961" s="255"/>
      <c r="C961" s="115"/>
      <c r="D961" s="116"/>
      <c r="E961" s="117"/>
      <c r="F961" s="118"/>
      <c r="G961" s="112"/>
      <c r="H961" s="112"/>
      <c r="I961" s="111"/>
      <c r="J961" s="111"/>
      <c r="K961" s="86"/>
      <c r="L961" s="119"/>
      <c r="M961" s="114" t="str">
        <f t="shared" si="14"/>
        <v xml:space="preserve">   </v>
      </c>
    </row>
    <row r="962" spans="1:13" s="55" customFormat="1" x14ac:dyDescent="0.2">
      <c r="A962" s="260"/>
      <c r="B962" s="255"/>
      <c r="C962" s="115"/>
      <c r="D962" s="116"/>
      <c r="E962" s="117"/>
      <c r="F962" s="118"/>
      <c r="G962" s="112"/>
      <c r="H962" s="112"/>
      <c r="I962" s="111"/>
      <c r="J962" s="111"/>
      <c r="K962" s="86"/>
      <c r="L962" s="119"/>
      <c r="M962" s="114" t="str">
        <f t="shared" si="14"/>
        <v xml:space="preserve">   </v>
      </c>
    </row>
    <row r="963" spans="1:13" s="55" customFormat="1" ht="12.75" customHeight="1" x14ac:dyDescent="0.2">
      <c r="A963" s="260" t="s">
        <v>83</v>
      </c>
      <c r="B963" s="255" t="s">
        <v>104</v>
      </c>
      <c r="C963" s="111"/>
      <c r="D963" s="111"/>
      <c r="E963" s="111"/>
      <c r="F963" s="111"/>
      <c r="G963" s="112"/>
      <c r="H963" s="112"/>
      <c r="I963" s="111"/>
      <c r="J963" s="111"/>
      <c r="K963" s="86"/>
      <c r="L963" s="113" t="str">
        <f>CONCATENATE(C963," ",D963," ",E963," ",F963," ",C964," ",D964," ",E964," ",F964)</f>
        <v xml:space="preserve">       </v>
      </c>
      <c r="M963" s="114" t="str">
        <f t="shared" si="14"/>
        <v xml:space="preserve">   </v>
      </c>
    </row>
    <row r="964" spans="1:13" s="55" customFormat="1" x14ac:dyDescent="0.2">
      <c r="A964" s="260"/>
      <c r="B964" s="255"/>
      <c r="C964" s="115"/>
      <c r="D964" s="116"/>
      <c r="E964" s="117"/>
      <c r="F964" s="118"/>
      <c r="G964" s="112"/>
      <c r="H964" s="112"/>
      <c r="I964" s="111"/>
      <c r="J964" s="111"/>
      <c r="K964" s="86"/>
      <c r="L964" s="119"/>
      <c r="M964" s="114" t="str">
        <f t="shared" si="14"/>
        <v xml:space="preserve">   </v>
      </c>
    </row>
    <row r="965" spans="1:13" s="55" customFormat="1" x14ac:dyDescent="0.2">
      <c r="A965" s="260"/>
      <c r="B965" s="255"/>
      <c r="C965" s="115"/>
      <c r="D965" s="116"/>
      <c r="E965" s="117"/>
      <c r="F965" s="118"/>
      <c r="G965" s="112"/>
      <c r="H965" s="112"/>
      <c r="I965" s="111"/>
      <c r="J965" s="111"/>
      <c r="K965" s="86"/>
      <c r="L965" s="119"/>
      <c r="M965" s="114" t="str">
        <f t="shared" si="14"/>
        <v xml:space="preserve">   </v>
      </c>
    </row>
    <row r="966" spans="1:13" s="55" customFormat="1" x14ac:dyDescent="0.2">
      <c r="A966" s="260"/>
      <c r="B966" s="255"/>
      <c r="C966" s="115"/>
      <c r="D966" s="116"/>
      <c r="E966" s="117"/>
      <c r="F966" s="118"/>
      <c r="G966" s="112"/>
      <c r="H966" s="112"/>
      <c r="I966" s="111"/>
      <c r="J966" s="111"/>
      <c r="K966" s="86"/>
      <c r="L966" s="119"/>
      <c r="M966" s="114" t="str">
        <f t="shared" si="14"/>
        <v xml:space="preserve">   </v>
      </c>
    </row>
    <row r="967" spans="1:13" s="55" customFormat="1" x14ac:dyDescent="0.2">
      <c r="A967" s="260"/>
      <c r="B967" s="255"/>
      <c r="C967" s="115"/>
      <c r="D967" s="116"/>
      <c r="E967" s="117"/>
      <c r="F967" s="118"/>
      <c r="G967" s="112"/>
      <c r="H967" s="112"/>
      <c r="I967" s="111"/>
      <c r="J967" s="111"/>
      <c r="K967" s="86"/>
      <c r="L967" s="119"/>
      <c r="M967" s="114" t="str">
        <f t="shared" si="14"/>
        <v xml:space="preserve">   </v>
      </c>
    </row>
    <row r="968" spans="1:13" s="55" customFormat="1" x14ac:dyDescent="0.2">
      <c r="A968" s="260"/>
      <c r="B968" s="255"/>
      <c r="C968" s="115"/>
      <c r="D968" s="116"/>
      <c r="E968" s="117"/>
      <c r="F968" s="118"/>
      <c r="G968" s="112"/>
      <c r="H968" s="112"/>
      <c r="I968" s="111"/>
      <c r="J968" s="111"/>
      <c r="K968" s="86"/>
      <c r="L968" s="119"/>
      <c r="M968" s="114" t="str">
        <f t="shared" si="14"/>
        <v xml:space="preserve">   </v>
      </c>
    </row>
    <row r="969" spans="1:13" s="55" customFormat="1" x14ac:dyDescent="0.2">
      <c r="A969" s="260"/>
      <c r="B969" s="255"/>
      <c r="C969" s="115"/>
      <c r="D969" s="116"/>
      <c r="E969" s="117"/>
      <c r="F969" s="118"/>
      <c r="G969" s="112"/>
      <c r="H969" s="112"/>
      <c r="I969" s="111"/>
      <c r="J969" s="111"/>
      <c r="K969" s="86"/>
      <c r="L969" s="119"/>
      <c r="M969" s="114" t="str">
        <f t="shared" si="14"/>
        <v xml:space="preserve">   </v>
      </c>
    </row>
    <row r="970" spans="1:13" s="55" customFormat="1" x14ac:dyDescent="0.2">
      <c r="A970" s="260"/>
      <c r="B970" s="255"/>
      <c r="C970" s="115"/>
      <c r="D970" s="116"/>
      <c r="E970" s="117"/>
      <c r="F970" s="118"/>
      <c r="G970" s="112"/>
      <c r="H970" s="112"/>
      <c r="I970" s="111"/>
      <c r="J970" s="111"/>
      <c r="K970" s="86"/>
      <c r="L970" s="119"/>
      <c r="M970" s="114" t="str">
        <f t="shared" si="14"/>
        <v xml:space="preserve">   </v>
      </c>
    </row>
    <row r="971" spans="1:13" s="55" customFormat="1" x14ac:dyDescent="0.2">
      <c r="A971" s="260"/>
      <c r="B971" s="255"/>
      <c r="C971" s="115"/>
      <c r="D971" s="116"/>
      <c r="E971" s="117"/>
      <c r="F971" s="118"/>
      <c r="G971" s="112"/>
      <c r="H971" s="112"/>
      <c r="I971" s="111"/>
      <c r="J971" s="111"/>
      <c r="K971" s="86"/>
      <c r="L971" s="119"/>
      <c r="M971" s="114" t="str">
        <f t="shared" ref="M971:M1034" si="15">CONCATENATE(G971," ",H971," ",I971," ",J971)</f>
        <v xml:space="preserve">   </v>
      </c>
    </row>
    <row r="972" spans="1:13" s="55" customFormat="1" x14ac:dyDescent="0.2">
      <c r="A972" s="260"/>
      <c r="B972" s="255"/>
      <c r="C972" s="115"/>
      <c r="D972" s="116"/>
      <c r="E972" s="117"/>
      <c r="F972" s="118"/>
      <c r="G972" s="112"/>
      <c r="H972" s="112"/>
      <c r="I972" s="111"/>
      <c r="J972" s="111"/>
      <c r="K972" s="86"/>
      <c r="L972" s="119"/>
      <c r="M972" s="114" t="str">
        <f t="shared" si="15"/>
        <v xml:space="preserve">   </v>
      </c>
    </row>
    <row r="973" spans="1:13" s="55" customFormat="1" ht="12.75" customHeight="1" x14ac:dyDescent="0.2">
      <c r="A973" s="260" t="s">
        <v>83</v>
      </c>
      <c r="B973" s="255" t="s">
        <v>104</v>
      </c>
      <c r="C973" s="111"/>
      <c r="D973" s="111"/>
      <c r="E973" s="111"/>
      <c r="F973" s="111"/>
      <c r="G973" s="112"/>
      <c r="H973" s="112"/>
      <c r="I973" s="111"/>
      <c r="J973" s="111"/>
      <c r="K973" s="86"/>
      <c r="L973" s="113" t="str">
        <f>CONCATENATE(C973," ",D973," ",E973," ",F973," ",C974," ",D974," ",E974," ",F974)</f>
        <v xml:space="preserve">       </v>
      </c>
      <c r="M973" s="114" t="str">
        <f t="shared" si="15"/>
        <v xml:space="preserve">   </v>
      </c>
    </row>
    <row r="974" spans="1:13" s="55" customFormat="1" x14ac:dyDescent="0.2">
      <c r="A974" s="260"/>
      <c r="B974" s="255"/>
      <c r="C974" s="115"/>
      <c r="D974" s="116"/>
      <c r="E974" s="117"/>
      <c r="F974" s="118"/>
      <c r="G974" s="112"/>
      <c r="H974" s="112"/>
      <c r="I974" s="111"/>
      <c r="J974" s="111"/>
      <c r="K974" s="86"/>
      <c r="L974" s="119"/>
      <c r="M974" s="114" t="str">
        <f t="shared" si="15"/>
        <v xml:space="preserve">   </v>
      </c>
    </row>
    <row r="975" spans="1:13" s="55" customFormat="1" x14ac:dyDescent="0.2">
      <c r="A975" s="260"/>
      <c r="B975" s="255"/>
      <c r="C975" s="115"/>
      <c r="D975" s="116"/>
      <c r="E975" s="117"/>
      <c r="F975" s="118"/>
      <c r="G975" s="112"/>
      <c r="H975" s="112"/>
      <c r="I975" s="111"/>
      <c r="J975" s="111"/>
      <c r="K975" s="86"/>
      <c r="L975" s="119"/>
      <c r="M975" s="114" t="str">
        <f t="shared" si="15"/>
        <v xml:space="preserve">   </v>
      </c>
    </row>
    <row r="976" spans="1:13" s="55" customFormat="1" x14ac:dyDescent="0.2">
      <c r="A976" s="260"/>
      <c r="B976" s="255"/>
      <c r="C976" s="115"/>
      <c r="D976" s="116"/>
      <c r="E976" s="117"/>
      <c r="F976" s="118"/>
      <c r="G976" s="112"/>
      <c r="H976" s="112"/>
      <c r="I976" s="111"/>
      <c r="J976" s="111"/>
      <c r="K976" s="86"/>
      <c r="L976" s="119"/>
      <c r="M976" s="114" t="str">
        <f t="shared" si="15"/>
        <v xml:space="preserve">   </v>
      </c>
    </row>
    <row r="977" spans="1:13" s="55" customFormat="1" x14ac:dyDescent="0.2">
      <c r="A977" s="260"/>
      <c r="B977" s="255"/>
      <c r="C977" s="115"/>
      <c r="D977" s="116"/>
      <c r="E977" s="117"/>
      <c r="F977" s="118"/>
      <c r="G977" s="112"/>
      <c r="H977" s="112"/>
      <c r="I977" s="111"/>
      <c r="J977" s="111"/>
      <c r="K977" s="86"/>
      <c r="L977" s="119"/>
      <c r="M977" s="114" t="str">
        <f t="shared" si="15"/>
        <v xml:space="preserve">   </v>
      </c>
    </row>
    <row r="978" spans="1:13" s="55" customFormat="1" x14ac:dyDescent="0.2">
      <c r="A978" s="260"/>
      <c r="B978" s="255"/>
      <c r="C978" s="115"/>
      <c r="D978" s="116"/>
      <c r="E978" s="117"/>
      <c r="F978" s="118"/>
      <c r="G978" s="112"/>
      <c r="H978" s="112"/>
      <c r="I978" s="111"/>
      <c r="J978" s="111"/>
      <c r="K978" s="86"/>
      <c r="L978" s="119"/>
      <c r="M978" s="114" t="str">
        <f t="shared" si="15"/>
        <v xml:space="preserve">   </v>
      </c>
    </row>
    <row r="979" spans="1:13" s="55" customFormat="1" x14ac:dyDescent="0.2">
      <c r="A979" s="260"/>
      <c r="B979" s="255"/>
      <c r="C979" s="115"/>
      <c r="D979" s="116"/>
      <c r="E979" s="117"/>
      <c r="F979" s="118"/>
      <c r="G979" s="112"/>
      <c r="H979" s="112"/>
      <c r="I979" s="111"/>
      <c r="J979" s="111"/>
      <c r="K979" s="86"/>
      <c r="L979" s="119"/>
      <c r="M979" s="114" t="str">
        <f t="shared" si="15"/>
        <v xml:space="preserve">   </v>
      </c>
    </row>
    <row r="980" spans="1:13" s="55" customFormat="1" x14ac:dyDescent="0.2">
      <c r="A980" s="260"/>
      <c r="B980" s="255"/>
      <c r="C980" s="115"/>
      <c r="D980" s="116"/>
      <c r="E980" s="117"/>
      <c r="F980" s="118"/>
      <c r="G980" s="112"/>
      <c r="H980" s="112"/>
      <c r="I980" s="111"/>
      <c r="J980" s="111"/>
      <c r="K980" s="86"/>
      <c r="L980" s="119"/>
      <c r="M980" s="114" t="str">
        <f t="shared" si="15"/>
        <v xml:space="preserve">   </v>
      </c>
    </row>
    <row r="981" spans="1:13" s="55" customFormat="1" x14ac:dyDescent="0.2">
      <c r="A981" s="260"/>
      <c r="B981" s="255"/>
      <c r="C981" s="115"/>
      <c r="D981" s="116"/>
      <c r="E981" s="117"/>
      <c r="F981" s="118"/>
      <c r="G981" s="112"/>
      <c r="H981" s="112"/>
      <c r="I981" s="111"/>
      <c r="J981" s="111"/>
      <c r="K981" s="86"/>
      <c r="L981" s="119"/>
      <c r="M981" s="114" t="str">
        <f t="shared" si="15"/>
        <v xml:space="preserve">   </v>
      </c>
    </row>
    <row r="982" spans="1:13" s="55" customFormat="1" x14ac:dyDescent="0.2">
      <c r="A982" s="260"/>
      <c r="B982" s="255"/>
      <c r="C982" s="115"/>
      <c r="D982" s="116"/>
      <c r="E982" s="117"/>
      <c r="F982" s="118"/>
      <c r="G982" s="112"/>
      <c r="H982" s="112"/>
      <c r="I982" s="111"/>
      <c r="J982" s="111"/>
      <c r="K982" s="86"/>
      <c r="L982" s="119"/>
      <c r="M982" s="114" t="str">
        <f t="shared" si="15"/>
        <v xml:space="preserve">   </v>
      </c>
    </row>
    <row r="983" spans="1:13" s="55" customFormat="1" ht="12.75" customHeight="1" x14ac:dyDescent="0.2">
      <c r="A983" s="260" t="s">
        <v>83</v>
      </c>
      <c r="B983" s="255" t="s">
        <v>104</v>
      </c>
      <c r="C983" s="111"/>
      <c r="D983" s="111"/>
      <c r="E983" s="111"/>
      <c r="F983" s="111"/>
      <c r="G983" s="112"/>
      <c r="H983" s="112"/>
      <c r="I983" s="111"/>
      <c r="J983" s="111"/>
      <c r="K983" s="86"/>
      <c r="L983" s="113" t="str">
        <f>CONCATENATE(C983," ",D983," ",E983," ",F983," ",C984," ",D984," ",E984," ",F984)</f>
        <v xml:space="preserve">       </v>
      </c>
      <c r="M983" s="114" t="str">
        <f t="shared" si="15"/>
        <v xml:space="preserve">   </v>
      </c>
    </row>
    <row r="984" spans="1:13" s="55" customFormat="1" x14ac:dyDescent="0.2">
      <c r="A984" s="260"/>
      <c r="B984" s="255"/>
      <c r="C984" s="115"/>
      <c r="D984" s="116"/>
      <c r="E984" s="117"/>
      <c r="F984" s="118"/>
      <c r="G984" s="112"/>
      <c r="H984" s="112"/>
      <c r="I984" s="111"/>
      <c r="J984" s="111"/>
      <c r="K984" s="86"/>
      <c r="L984" s="119"/>
      <c r="M984" s="114" t="str">
        <f t="shared" si="15"/>
        <v xml:space="preserve">   </v>
      </c>
    </row>
    <row r="985" spans="1:13" s="55" customFormat="1" x14ac:dyDescent="0.2">
      <c r="A985" s="260"/>
      <c r="B985" s="255"/>
      <c r="C985" s="115"/>
      <c r="D985" s="116"/>
      <c r="E985" s="117"/>
      <c r="F985" s="118"/>
      <c r="G985" s="112"/>
      <c r="H985" s="112"/>
      <c r="I985" s="111"/>
      <c r="J985" s="111"/>
      <c r="K985" s="86"/>
      <c r="L985" s="119"/>
      <c r="M985" s="114" t="str">
        <f t="shared" si="15"/>
        <v xml:space="preserve">   </v>
      </c>
    </row>
    <row r="986" spans="1:13" s="55" customFormat="1" x14ac:dyDescent="0.2">
      <c r="A986" s="260"/>
      <c r="B986" s="255"/>
      <c r="C986" s="115"/>
      <c r="D986" s="116"/>
      <c r="E986" s="117"/>
      <c r="F986" s="118"/>
      <c r="G986" s="112"/>
      <c r="H986" s="112"/>
      <c r="I986" s="111"/>
      <c r="J986" s="111"/>
      <c r="K986" s="86"/>
      <c r="L986" s="119"/>
      <c r="M986" s="114" t="str">
        <f t="shared" si="15"/>
        <v xml:space="preserve">   </v>
      </c>
    </row>
    <row r="987" spans="1:13" s="55" customFormat="1" x14ac:dyDescent="0.2">
      <c r="A987" s="260"/>
      <c r="B987" s="255"/>
      <c r="C987" s="115"/>
      <c r="D987" s="116"/>
      <c r="E987" s="117"/>
      <c r="F987" s="118"/>
      <c r="G987" s="112"/>
      <c r="H987" s="112"/>
      <c r="I987" s="111"/>
      <c r="J987" s="111"/>
      <c r="K987" s="86"/>
      <c r="L987" s="119"/>
      <c r="M987" s="114" t="str">
        <f t="shared" si="15"/>
        <v xml:space="preserve">   </v>
      </c>
    </row>
    <row r="988" spans="1:13" s="55" customFormat="1" x14ac:dyDescent="0.2">
      <c r="A988" s="260"/>
      <c r="B988" s="255"/>
      <c r="C988" s="115"/>
      <c r="D988" s="116"/>
      <c r="E988" s="117"/>
      <c r="F988" s="118"/>
      <c r="G988" s="112"/>
      <c r="H988" s="112"/>
      <c r="I988" s="111"/>
      <c r="J988" s="111"/>
      <c r="K988" s="86"/>
      <c r="L988" s="119"/>
      <c r="M988" s="114" t="str">
        <f t="shared" si="15"/>
        <v xml:space="preserve">   </v>
      </c>
    </row>
    <row r="989" spans="1:13" s="55" customFormat="1" x14ac:dyDescent="0.2">
      <c r="A989" s="260"/>
      <c r="B989" s="255"/>
      <c r="C989" s="115"/>
      <c r="D989" s="116"/>
      <c r="E989" s="117"/>
      <c r="F989" s="118"/>
      <c r="G989" s="112"/>
      <c r="H989" s="112"/>
      <c r="I989" s="111"/>
      <c r="J989" s="111"/>
      <c r="K989" s="86"/>
      <c r="L989" s="119"/>
      <c r="M989" s="114" t="str">
        <f t="shared" si="15"/>
        <v xml:space="preserve">   </v>
      </c>
    </row>
    <row r="990" spans="1:13" s="55" customFormat="1" x14ac:dyDescent="0.2">
      <c r="A990" s="260"/>
      <c r="B990" s="255"/>
      <c r="C990" s="115"/>
      <c r="D990" s="116"/>
      <c r="E990" s="117"/>
      <c r="F990" s="118"/>
      <c r="G990" s="112"/>
      <c r="H990" s="112"/>
      <c r="I990" s="111"/>
      <c r="J990" s="111"/>
      <c r="K990" s="86"/>
      <c r="L990" s="119"/>
      <c r="M990" s="114" t="str">
        <f t="shared" si="15"/>
        <v xml:space="preserve">   </v>
      </c>
    </row>
    <row r="991" spans="1:13" s="55" customFormat="1" x14ac:dyDescent="0.2">
      <c r="A991" s="260"/>
      <c r="B991" s="255"/>
      <c r="C991" s="115"/>
      <c r="D991" s="116"/>
      <c r="E991" s="117"/>
      <c r="F991" s="118"/>
      <c r="G991" s="112"/>
      <c r="H991" s="112"/>
      <c r="I991" s="111"/>
      <c r="J991" s="111"/>
      <c r="K991" s="86"/>
      <c r="L991" s="119"/>
      <c r="M991" s="114" t="str">
        <f t="shared" si="15"/>
        <v xml:space="preserve">   </v>
      </c>
    </row>
    <row r="992" spans="1:13" s="55" customFormat="1" x14ac:dyDescent="0.2">
      <c r="A992" s="260"/>
      <c r="B992" s="255"/>
      <c r="C992" s="115"/>
      <c r="D992" s="116"/>
      <c r="E992" s="117"/>
      <c r="F992" s="118"/>
      <c r="G992" s="112"/>
      <c r="H992" s="112"/>
      <c r="I992" s="111"/>
      <c r="J992" s="111"/>
      <c r="K992" s="86"/>
      <c r="L992" s="119"/>
      <c r="M992" s="114" t="str">
        <f t="shared" si="15"/>
        <v xml:space="preserve">   </v>
      </c>
    </row>
    <row r="993" spans="1:13" s="55" customFormat="1" ht="12.75" customHeight="1" x14ac:dyDescent="0.2">
      <c r="A993" s="260" t="s">
        <v>83</v>
      </c>
      <c r="B993" s="255" t="s">
        <v>104</v>
      </c>
      <c r="C993" s="111"/>
      <c r="D993" s="111"/>
      <c r="E993" s="111"/>
      <c r="F993" s="111"/>
      <c r="G993" s="112"/>
      <c r="H993" s="112"/>
      <c r="I993" s="111"/>
      <c r="J993" s="111"/>
      <c r="K993" s="86"/>
      <c r="L993" s="113" t="str">
        <f>CONCATENATE(C993," ",D993," ",E993," ",F993," ",C994," ",D994," ",E994," ",F994)</f>
        <v xml:space="preserve">       </v>
      </c>
      <c r="M993" s="114" t="str">
        <f t="shared" si="15"/>
        <v xml:space="preserve">   </v>
      </c>
    </row>
    <row r="994" spans="1:13" s="55" customFormat="1" x14ac:dyDescent="0.2">
      <c r="A994" s="260"/>
      <c r="B994" s="255"/>
      <c r="C994" s="115"/>
      <c r="D994" s="116"/>
      <c r="E994" s="117"/>
      <c r="F994" s="118"/>
      <c r="G994" s="112"/>
      <c r="H994" s="112"/>
      <c r="I994" s="111"/>
      <c r="J994" s="111"/>
      <c r="K994" s="86"/>
      <c r="L994" s="119"/>
      <c r="M994" s="114" t="str">
        <f t="shared" si="15"/>
        <v xml:space="preserve">   </v>
      </c>
    </row>
    <row r="995" spans="1:13" s="55" customFormat="1" x14ac:dyDescent="0.2">
      <c r="A995" s="260"/>
      <c r="B995" s="255"/>
      <c r="C995" s="115"/>
      <c r="D995" s="116"/>
      <c r="E995" s="117"/>
      <c r="F995" s="118"/>
      <c r="G995" s="112"/>
      <c r="H995" s="112"/>
      <c r="I995" s="111"/>
      <c r="J995" s="111"/>
      <c r="K995" s="86"/>
      <c r="L995" s="119"/>
      <c r="M995" s="114" t="str">
        <f t="shared" si="15"/>
        <v xml:space="preserve">   </v>
      </c>
    </row>
    <row r="996" spans="1:13" s="55" customFormat="1" x14ac:dyDescent="0.2">
      <c r="A996" s="260"/>
      <c r="B996" s="255"/>
      <c r="C996" s="115"/>
      <c r="D996" s="116"/>
      <c r="E996" s="117"/>
      <c r="F996" s="118"/>
      <c r="G996" s="112"/>
      <c r="H996" s="112"/>
      <c r="I996" s="111"/>
      <c r="J996" s="111"/>
      <c r="K996" s="86"/>
      <c r="L996" s="119"/>
      <c r="M996" s="114" t="str">
        <f t="shared" si="15"/>
        <v xml:space="preserve">   </v>
      </c>
    </row>
    <row r="997" spans="1:13" s="55" customFormat="1" x14ac:dyDescent="0.2">
      <c r="A997" s="260"/>
      <c r="B997" s="255"/>
      <c r="C997" s="115"/>
      <c r="D997" s="116"/>
      <c r="E997" s="117"/>
      <c r="F997" s="118"/>
      <c r="G997" s="112"/>
      <c r="H997" s="112"/>
      <c r="I997" s="111"/>
      <c r="J997" s="111"/>
      <c r="K997" s="86"/>
      <c r="L997" s="119"/>
      <c r="M997" s="114" t="str">
        <f t="shared" si="15"/>
        <v xml:space="preserve">   </v>
      </c>
    </row>
    <row r="998" spans="1:13" s="55" customFormat="1" x14ac:dyDescent="0.2">
      <c r="A998" s="260"/>
      <c r="B998" s="255"/>
      <c r="C998" s="115"/>
      <c r="D998" s="116"/>
      <c r="E998" s="117"/>
      <c r="F998" s="118"/>
      <c r="G998" s="112"/>
      <c r="H998" s="112"/>
      <c r="I998" s="111"/>
      <c r="J998" s="111"/>
      <c r="K998" s="86"/>
      <c r="L998" s="119"/>
      <c r="M998" s="114" t="str">
        <f t="shared" si="15"/>
        <v xml:space="preserve">   </v>
      </c>
    </row>
    <row r="999" spans="1:13" s="55" customFormat="1" x14ac:dyDescent="0.2">
      <c r="A999" s="260"/>
      <c r="B999" s="255"/>
      <c r="C999" s="115"/>
      <c r="D999" s="116"/>
      <c r="E999" s="117"/>
      <c r="F999" s="118"/>
      <c r="G999" s="112"/>
      <c r="H999" s="112"/>
      <c r="I999" s="111"/>
      <c r="J999" s="111"/>
      <c r="K999" s="86"/>
      <c r="L999" s="119"/>
      <c r="M999" s="114" t="str">
        <f t="shared" si="15"/>
        <v xml:space="preserve">   </v>
      </c>
    </row>
    <row r="1000" spans="1:13" s="55" customFormat="1" x14ac:dyDescent="0.2">
      <c r="A1000" s="260"/>
      <c r="B1000" s="255"/>
      <c r="C1000" s="115"/>
      <c r="D1000" s="116"/>
      <c r="E1000" s="117"/>
      <c r="F1000" s="118"/>
      <c r="G1000" s="112"/>
      <c r="H1000" s="112"/>
      <c r="I1000" s="111"/>
      <c r="J1000" s="111"/>
      <c r="K1000" s="86"/>
      <c r="L1000" s="119"/>
      <c r="M1000" s="114" t="str">
        <f t="shared" si="15"/>
        <v xml:space="preserve">   </v>
      </c>
    </row>
    <row r="1001" spans="1:13" s="55" customFormat="1" x14ac:dyDescent="0.2">
      <c r="A1001" s="260"/>
      <c r="B1001" s="255"/>
      <c r="C1001" s="115"/>
      <c r="D1001" s="116"/>
      <c r="E1001" s="117"/>
      <c r="F1001" s="118"/>
      <c r="G1001" s="112"/>
      <c r="H1001" s="112"/>
      <c r="I1001" s="111"/>
      <c r="J1001" s="111"/>
      <c r="K1001" s="86"/>
      <c r="L1001" s="119"/>
      <c r="M1001" s="114" t="str">
        <f t="shared" si="15"/>
        <v xml:space="preserve">   </v>
      </c>
    </row>
    <row r="1002" spans="1:13" s="55" customFormat="1" x14ac:dyDescent="0.2">
      <c r="A1002" s="260"/>
      <c r="B1002" s="255"/>
      <c r="C1002" s="115"/>
      <c r="D1002" s="116"/>
      <c r="E1002" s="117"/>
      <c r="F1002" s="118"/>
      <c r="G1002" s="112"/>
      <c r="H1002" s="112"/>
      <c r="I1002" s="111"/>
      <c r="J1002" s="111"/>
      <c r="K1002" s="86"/>
      <c r="L1002" s="119"/>
      <c r="M1002" s="114" t="str">
        <f t="shared" si="15"/>
        <v xml:space="preserve">   </v>
      </c>
    </row>
    <row r="1003" spans="1:13" s="55" customFormat="1" ht="12.75" customHeight="1" x14ac:dyDescent="0.2">
      <c r="A1003" s="260" t="s">
        <v>83</v>
      </c>
      <c r="B1003" s="255" t="s">
        <v>104</v>
      </c>
      <c r="C1003" s="111"/>
      <c r="D1003" s="111"/>
      <c r="E1003" s="111"/>
      <c r="F1003" s="111"/>
      <c r="G1003" s="112"/>
      <c r="H1003" s="112"/>
      <c r="I1003" s="111"/>
      <c r="J1003" s="111"/>
      <c r="K1003" s="86"/>
      <c r="L1003" s="113" t="str">
        <f>CONCATENATE(C1003," ",D1003," ",E1003," ",F1003," ",C1004," ",D1004," ",E1004," ",F1004)</f>
        <v xml:space="preserve">       </v>
      </c>
      <c r="M1003" s="114" t="str">
        <f t="shared" si="15"/>
        <v xml:space="preserve">   </v>
      </c>
    </row>
    <row r="1004" spans="1:13" s="55" customFormat="1" x14ac:dyDescent="0.2">
      <c r="A1004" s="260"/>
      <c r="B1004" s="255"/>
      <c r="C1004" s="115"/>
      <c r="D1004" s="116"/>
      <c r="E1004" s="117"/>
      <c r="F1004" s="118"/>
      <c r="G1004" s="112"/>
      <c r="H1004" s="112"/>
      <c r="I1004" s="111"/>
      <c r="J1004" s="111"/>
      <c r="K1004" s="86"/>
      <c r="L1004" s="119"/>
      <c r="M1004" s="114" t="str">
        <f t="shared" si="15"/>
        <v xml:space="preserve">   </v>
      </c>
    </row>
    <row r="1005" spans="1:13" s="55" customFormat="1" x14ac:dyDescent="0.2">
      <c r="A1005" s="260"/>
      <c r="B1005" s="255"/>
      <c r="C1005" s="115"/>
      <c r="D1005" s="116"/>
      <c r="E1005" s="117"/>
      <c r="F1005" s="118"/>
      <c r="G1005" s="112"/>
      <c r="H1005" s="112"/>
      <c r="I1005" s="111"/>
      <c r="J1005" s="111"/>
      <c r="K1005" s="86"/>
      <c r="L1005" s="119"/>
      <c r="M1005" s="114" t="str">
        <f t="shared" si="15"/>
        <v xml:space="preserve">   </v>
      </c>
    </row>
    <row r="1006" spans="1:13" s="55" customFormat="1" x14ac:dyDescent="0.2">
      <c r="A1006" s="260"/>
      <c r="B1006" s="255"/>
      <c r="C1006" s="115"/>
      <c r="D1006" s="116"/>
      <c r="E1006" s="117"/>
      <c r="F1006" s="118"/>
      <c r="G1006" s="112"/>
      <c r="H1006" s="112"/>
      <c r="I1006" s="111"/>
      <c r="J1006" s="111"/>
      <c r="K1006" s="86"/>
      <c r="L1006" s="119"/>
      <c r="M1006" s="114" t="str">
        <f t="shared" si="15"/>
        <v xml:space="preserve">   </v>
      </c>
    </row>
    <row r="1007" spans="1:13" s="55" customFormat="1" x14ac:dyDescent="0.2">
      <c r="A1007" s="260"/>
      <c r="B1007" s="255"/>
      <c r="C1007" s="115"/>
      <c r="D1007" s="116"/>
      <c r="E1007" s="117"/>
      <c r="F1007" s="118"/>
      <c r="G1007" s="112"/>
      <c r="H1007" s="112"/>
      <c r="I1007" s="111"/>
      <c r="J1007" s="111"/>
      <c r="K1007" s="86"/>
      <c r="L1007" s="119"/>
      <c r="M1007" s="114" t="str">
        <f t="shared" si="15"/>
        <v xml:space="preserve">   </v>
      </c>
    </row>
    <row r="1008" spans="1:13" s="55" customFormat="1" x14ac:dyDescent="0.2">
      <c r="A1008" s="260"/>
      <c r="B1008" s="255"/>
      <c r="C1008" s="115"/>
      <c r="D1008" s="116"/>
      <c r="E1008" s="117"/>
      <c r="F1008" s="118"/>
      <c r="G1008" s="112"/>
      <c r="H1008" s="112"/>
      <c r="I1008" s="111"/>
      <c r="J1008" s="111"/>
      <c r="K1008" s="86"/>
      <c r="L1008" s="119"/>
      <c r="M1008" s="114" t="str">
        <f t="shared" si="15"/>
        <v xml:space="preserve">   </v>
      </c>
    </row>
    <row r="1009" spans="1:13" s="55" customFormat="1" x14ac:dyDescent="0.2">
      <c r="A1009" s="260"/>
      <c r="B1009" s="255"/>
      <c r="C1009" s="115"/>
      <c r="D1009" s="116"/>
      <c r="E1009" s="117"/>
      <c r="F1009" s="118"/>
      <c r="G1009" s="112"/>
      <c r="H1009" s="112"/>
      <c r="I1009" s="111"/>
      <c r="J1009" s="111"/>
      <c r="K1009" s="86"/>
      <c r="L1009" s="119"/>
      <c r="M1009" s="114" t="str">
        <f t="shared" si="15"/>
        <v xml:space="preserve">   </v>
      </c>
    </row>
    <row r="1010" spans="1:13" s="55" customFormat="1" x14ac:dyDescent="0.2">
      <c r="A1010" s="260"/>
      <c r="B1010" s="255"/>
      <c r="C1010" s="115"/>
      <c r="D1010" s="116"/>
      <c r="E1010" s="117"/>
      <c r="F1010" s="118"/>
      <c r="G1010" s="112"/>
      <c r="H1010" s="112"/>
      <c r="I1010" s="111"/>
      <c r="J1010" s="111"/>
      <c r="K1010" s="86"/>
      <c r="L1010" s="119"/>
      <c r="M1010" s="114" t="str">
        <f t="shared" si="15"/>
        <v xml:space="preserve">   </v>
      </c>
    </row>
    <row r="1011" spans="1:13" s="55" customFormat="1" x14ac:dyDescent="0.2">
      <c r="A1011" s="260"/>
      <c r="B1011" s="255"/>
      <c r="C1011" s="115"/>
      <c r="D1011" s="116"/>
      <c r="E1011" s="117"/>
      <c r="F1011" s="118"/>
      <c r="G1011" s="112"/>
      <c r="H1011" s="112"/>
      <c r="I1011" s="111"/>
      <c r="J1011" s="111"/>
      <c r="K1011" s="86"/>
      <c r="L1011" s="119"/>
      <c r="M1011" s="114" t="str">
        <f t="shared" si="15"/>
        <v xml:space="preserve">   </v>
      </c>
    </row>
    <row r="1012" spans="1:13" s="55" customFormat="1" x14ac:dyDescent="0.2">
      <c r="A1012" s="260"/>
      <c r="B1012" s="255"/>
      <c r="C1012" s="115"/>
      <c r="D1012" s="116"/>
      <c r="E1012" s="117"/>
      <c r="F1012" s="118"/>
      <c r="G1012" s="112"/>
      <c r="H1012" s="112"/>
      <c r="I1012" s="111"/>
      <c r="J1012" s="111"/>
      <c r="K1012" s="86"/>
      <c r="L1012" s="119"/>
      <c r="M1012" s="114" t="str">
        <f t="shared" si="15"/>
        <v xml:space="preserve">   </v>
      </c>
    </row>
    <row r="1013" spans="1:13" s="55" customFormat="1" ht="12.75" customHeight="1" x14ac:dyDescent="0.2">
      <c r="A1013" s="260" t="s">
        <v>83</v>
      </c>
      <c r="B1013" s="255" t="s">
        <v>104</v>
      </c>
      <c r="C1013" s="111"/>
      <c r="D1013" s="111"/>
      <c r="E1013" s="111"/>
      <c r="F1013" s="111"/>
      <c r="G1013" s="112"/>
      <c r="H1013" s="112"/>
      <c r="I1013" s="111"/>
      <c r="J1013" s="111"/>
      <c r="K1013" s="86"/>
      <c r="L1013" s="113" t="str">
        <f>CONCATENATE(C1013," ",D1013," ",E1013," ",F1013," ",C1014," ",D1014," ",E1014," ",F1014)</f>
        <v xml:space="preserve">       </v>
      </c>
      <c r="M1013" s="114" t="str">
        <f t="shared" si="15"/>
        <v xml:space="preserve">   </v>
      </c>
    </row>
    <row r="1014" spans="1:13" s="55" customFormat="1" x14ac:dyDescent="0.2">
      <c r="A1014" s="260"/>
      <c r="B1014" s="255"/>
      <c r="C1014" s="115"/>
      <c r="D1014" s="116"/>
      <c r="E1014" s="117"/>
      <c r="F1014" s="118"/>
      <c r="G1014" s="112"/>
      <c r="H1014" s="112"/>
      <c r="I1014" s="111"/>
      <c r="J1014" s="111"/>
      <c r="K1014" s="86"/>
      <c r="L1014" s="119"/>
      <c r="M1014" s="114" t="str">
        <f t="shared" si="15"/>
        <v xml:space="preserve">   </v>
      </c>
    </row>
    <row r="1015" spans="1:13" s="55" customFormat="1" x14ac:dyDescent="0.2">
      <c r="A1015" s="260"/>
      <c r="B1015" s="255"/>
      <c r="C1015" s="115"/>
      <c r="D1015" s="116"/>
      <c r="E1015" s="117"/>
      <c r="F1015" s="118"/>
      <c r="G1015" s="112"/>
      <c r="H1015" s="112"/>
      <c r="I1015" s="111"/>
      <c r="J1015" s="111"/>
      <c r="K1015" s="86"/>
      <c r="L1015" s="119"/>
      <c r="M1015" s="114" t="str">
        <f t="shared" si="15"/>
        <v xml:space="preserve">   </v>
      </c>
    </row>
    <row r="1016" spans="1:13" s="55" customFormat="1" x14ac:dyDescent="0.2">
      <c r="A1016" s="260"/>
      <c r="B1016" s="255"/>
      <c r="C1016" s="115"/>
      <c r="D1016" s="116"/>
      <c r="E1016" s="117"/>
      <c r="F1016" s="118"/>
      <c r="G1016" s="112"/>
      <c r="H1016" s="112"/>
      <c r="I1016" s="111"/>
      <c r="J1016" s="111"/>
      <c r="K1016" s="86"/>
      <c r="L1016" s="119"/>
      <c r="M1016" s="114" t="str">
        <f t="shared" si="15"/>
        <v xml:space="preserve">   </v>
      </c>
    </row>
    <row r="1017" spans="1:13" s="55" customFormat="1" x14ac:dyDescent="0.2">
      <c r="A1017" s="260"/>
      <c r="B1017" s="255"/>
      <c r="C1017" s="115"/>
      <c r="D1017" s="116"/>
      <c r="E1017" s="117"/>
      <c r="F1017" s="118"/>
      <c r="G1017" s="112"/>
      <c r="H1017" s="112"/>
      <c r="I1017" s="111"/>
      <c r="J1017" s="111"/>
      <c r="K1017" s="86"/>
      <c r="L1017" s="119"/>
      <c r="M1017" s="114" t="str">
        <f t="shared" si="15"/>
        <v xml:space="preserve">   </v>
      </c>
    </row>
    <row r="1018" spans="1:13" s="55" customFormat="1" x14ac:dyDescent="0.2">
      <c r="A1018" s="260"/>
      <c r="B1018" s="255"/>
      <c r="C1018" s="115"/>
      <c r="D1018" s="116"/>
      <c r="E1018" s="117"/>
      <c r="F1018" s="118"/>
      <c r="G1018" s="112"/>
      <c r="H1018" s="112"/>
      <c r="I1018" s="111"/>
      <c r="J1018" s="111"/>
      <c r="K1018" s="86"/>
      <c r="L1018" s="119"/>
      <c r="M1018" s="114" t="str">
        <f t="shared" si="15"/>
        <v xml:space="preserve">   </v>
      </c>
    </row>
    <row r="1019" spans="1:13" s="55" customFormat="1" x14ac:dyDescent="0.2">
      <c r="A1019" s="260"/>
      <c r="B1019" s="255"/>
      <c r="C1019" s="115"/>
      <c r="D1019" s="116"/>
      <c r="E1019" s="117"/>
      <c r="F1019" s="118"/>
      <c r="G1019" s="112"/>
      <c r="H1019" s="112"/>
      <c r="I1019" s="111"/>
      <c r="J1019" s="111"/>
      <c r="K1019" s="86"/>
      <c r="L1019" s="119"/>
      <c r="M1019" s="114" t="str">
        <f t="shared" si="15"/>
        <v xml:space="preserve">   </v>
      </c>
    </row>
    <row r="1020" spans="1:13" s="55" customFormat="1" x14ac:dyDescent="0.2">
      <c r="A1020" s="260"/>
      <c r="B1020" s="255"/>
      <c r="C1020" s="115"/>
      <c r="D1020" s="116"/>
      <c r="E1020" s="117"/>
      <c r="F1020" s="118"/>
      <c r="G1020" s="112"/>
      <c r="H1020" s="112"/>
      <c r="I1020" s="111"/>
      <c r="J1020" s="111"/>
      <c r="K1020" s="86"/>
      <c r="L1020" s="119"/>
      <c r="M1020" s="114" t="str">
        <f t="shared" si="15"/>
        <v xml:space="preserve">   </v>
      </c>
    </row>
    <row r="1021" spans="1:13" s="55" customFormat="1" x14ac:dyDescent="0.2">
      <c r="A1021" s="260"/>
      <c r="B1021" s="255"/>
      <c r="C1021" s="115"/>
      <c r="D1021" s="116"/>
      <c r="E1021" s="117"/>
      <c r="F1021" s="118"/>
      <c r="G1021" s="112"/>
      <c r="H1021" s="112"/>
      <c r="I1021" s="111"/>
      <c r="J1021" s="111"/>
      <c r="K1021" s="86"/>
      <c r="L1021" s="119"/>
      <c r="M1021" s="114" t="str">
        <f t="shared" si="15"/>
        <v xml:space="preserve">   </v>
      </c>
    </row>
    <row r="1022" spans="1:13" s="55" customFormat="1" x14ac:dyDescent="0.2">
      <c r="A1022" s="260"/>
      <c r="B1022" s="255"/>
      <c r="C1022" s="115"/>
      <c r="D1022" s="116"/>
      <c r="E1022" s="117"/>
      <c r="F1022" s="118"/>
      <c r="G1022" s="112"/>
      <c r="H1022" s="112"/>
      <c r="I1022" s="111"/>
      <c r="J1022" s="111"/>
      <c r="K1022" s="86"/>
      <c r="L1022" s="119"/>
      <c r="M1022" s="114" t="str">
        <f t="shared" si="15"/>
        <v xml:space="preserve">   </v>
      </c>
    </row>
    <row r="1023" spans="1:13" s="55" customFormat="1" ht="12.75" customHeight="1" x14ac:dyDescent="0.2">
      <c r="A1023" s="260" t="s">
        <v>83</v>
      </c>
      <c r="B1023" s="255" t="s">
        <v>104</v>
      </c>
      <c r="C1023" s="111"/>
      <c r="D1023" s="111"/>
      <c r="E1023" s="111"/>
      <c r="F1023" s="111"/>
      <c r="G1023" s="112"/>
      <c r="H1023" s="112"/>
      <c r="I1023" s="111"/>
      <c r="J1023" s="111"/>
      <c r="K1023" s="86"/>
      <c r="L1023" s="113" t="str">
        <f>CONCATENATE(C1023," ",D1023," ",E1023," ",F1023," ",C1024," ",D1024," ",E1024," ",F1024)</f>
        <v xml:space="preserve">       </v>
      </c>
      <c r="M1023" s="114" t="str">
        <f t="shared" si="15"/>
        <v xml:space="preserve">   </v>
      </c>
    </row>
    <row r="1024" spans="1:13" s="55" customFormat="1" x14ac:dyDescent="0.2">
      <c r="A1024" s="260"/>
      <c r="B1024" s="255"/>
      <c r="C1024" s="115"/>
      <c r="D1024" s="116"/>
      <c r="E1024" s="117"/>
      <c r="F1024" s="118"/>
      <c r="G1024" s="112"/>
      <c r="H1024" s="112"/>
      <c r="I1024" s="111"/>
      <c r="J1024" s="111"/>
      <c r="K1024" s="86"/>
      <c r="L1024" s="119"/>
      <c r="M1024" s="114" t="str">
        <f t="shared" si="15"/>
        <v xml:space="preserve">   </v>
      </c>
    </row>
    <row r="1025" spans="1:13" s="55" customFormat="1" x14ac:dyDescent="0.2">
      <c r="A1025" s="260"/>
      <c r="B1025" s="255"/>
      <c r="C1025" s="115"/>
      <c r="D1025" s="116"/>
      <c r="E1025" s="117"/>
      <c r="F1025" s="118"/>
      <c r="G1025" s="112"/>
      <c r="H1025" s="112"/>
      <c r="I1025" s="111"/>
      <c r="J1025" s="111"/>
      <c r="K1025" s="86"/>
      <c r="L1025" s="119"/>
      <c r="M1025" s="114" t="str">
        <f t="shared" si="15"/>
        <v xml:space="preserve">   </v>
      </c>
    </row>
    <row r="1026" spans="1:13" s="55" customFormat="1" x14ac:dyDescent="0.2">
      <c r="A1026" s="260"/>
      <c r="B1026" s="255"/>
      <c r="C1026" s="115"/>
      <c r="D1026" s="116"/>
      <c r="E1026" s="117"/>
      <c r="F1026" s="118"/>
      <c r="G1026" s="112"/>
      <c r="H1026" s="112"/>
      <c r="I1026" s="111"/>
      <c r="J1026" s="111"/>
      <c r="K1026" s="86"/>
      <c r="L1026" s="119"/>
      <c r="M1026" s="114" t="str">
        <f t="shared" si="15"/>
        <v xml:space="preserve">   </v>
      </c>
    </row>
    <row r="1027" spans="1:13" s="55" customFormat="1" x14ac:dyDescent="0.2">
      <c r="A1027" s="260"/>
      <c r="B1027" s="255"/>
      <c r="C1027" s="115"/>
      <c r="D1027" s="116"/>
      <c r="E1027" s="117"/>
      <c r="F1027" s="118"/>
      <c r="G1027" s="112"/>
      <c r="H1027" s="112"/>
      <c r="I1027" s="111"/>
      <c r="J1027" s="111"/>
      <c r="K1027" s="86"/>
      <c r="L1027" s="119"/>
      <c r="M1027" s="114" t="str">
        <f t="shared" si="15"/>
        <v xml:space="preserve">   </v>
      </c>
    </row>
    <row r="1028" spans="1:13" s="55" customFormat="1" x14ac:dyDescent="0.2">
      <c r="A1028" s="260"/>
      <c r="B1028" s="255"/>
      <c r="C1028" s="115"/>
      <c r="D1028" s="116"/>
      <c r="E1028" s="117"/>
      <c r="F1028" s="118"/>
      <c r="G1028" s="112"/>
      <c r="H1028" s="112"/>
      <c r="I1028" s="111"/>
      <c r="J1028" s="111"/>
      <c r="K1028" s="86"/>
      <c r="L1028" s="119"/>
      <c r="M1028" s="114" t="str">
        <f t="shared" si="15"/>
        <v xml:space="preserve">   </v>
      </c>
    </row>
    <row r="1029" spans="1:13" s="55" customFormat="1" x14ac:dyDescent="0.2">
      <c r="A1029" s="260"/>
      <c r="B1029" s="255"/>
      <c r="C1029" s="115"/>
      <c r="D1029" s="116"/>
      <c r="E1029" s="117"/>
      <c r="F1029" s="118"/>
      <c r="G1029" s="112"/>
      <c r="H1029" s="112"/>
      <c r="I1029" s="111"/>
      <c r="J1029" s="111"/>
      <c r="K1029" s="86"/>
      <c r="L1029" s="119"/>
      <c r="M1029" s="114" t="str">
        <f t="shared" si="15"/>
        <v xml:space="preserve">   </v>
      </c>
    </row>
    <row r="1030" spans="1:13" s="55" customFormat="1" x14ac:dyDescent="0.2">
      <c r="A1030" s="260"/>
      <c r="B1030" s="255"/>
      <c r="C1030" s="115"/>
      <c r="D1030" s="116"/>
      <c r="E1030" s="117"/>
      <c r="F1030" s="118"/>
      <c r="G1030" s="112"/>
      <c r="H1030" s="112"/>
      <c r="I1030" s="111"/>
      <c r="J1030" s="111"/>
      <c r="K1030" s="86"/>
      <c r="L1030" s="119"/>
      <c r="M1030" s="114" t="str">
        <f t="shared" si="15"/>
        <v xml:space="preserve">   </v>
      </c>
    </row>
    <row r="1031" spans="1:13" s="55" customFormat="1" x14ac:dyDescent="0.2">
      <c r="A1031" s="260"/>
      <c r="B1031" s="255"/>
      <c r="C1031" s="115"/>
      <c r="D1031" s="116"/>
      <c r="E1031" s="117"/>
      <c r="F1031" s="118"/>
      <c r="G1031" s="112"/>
      <c r="H1031" s="112"/>
      <c r="I1031" s="111"/>
      <c r="J1031" s="111"/>
      <c r="K1031" s="86"/>
      <c r="L1031" s="119"/>
      <c r="M1031" s="114" t="str">
        <f t="shared" si="15"/>
        <v xml:space="preserve">   </v>
      </c>
    </row>
    <row r="1032" spans="1:13" s="55" customFormat="1" x14ac:dyDescent="0.2">
      <c r="A1032" s="260"/>
      <c r="B1032" s="255"/>
      <c r="C1032" s="115"/>
      <c r="D1032" s="116"/>
      <c r="E1032" s="117"/>
      <c r="F1032" s="118"/>
      <c r="G1032" s="112"/>
      <c r="H1032" s="112"/>
      <c r="I1032" s="111"/>
      <c r="J1032" s="111"/>
      <c r="K1032" s="86"/>
      <c r="L1032" s="119"/>
      <c r="M1032" s="114" t="str">
        <f t="shared" si="15"/>
        <v xml:space="preserve">   </v>
      </c>
    </row>
    <row r="1033" spans="1:13" s="55" customFormat="1" ht="12.75" customHeight="1" x14ac:dyDescent="0.2">
      <c r="A1033" s="260" t="s">
        <v>83</v>
      </c>
      <c r="B1033" s="255" t="s">
        <v>104</v>
      </c>
      <c r="C1033" s="111"/>
      <c r="D1033" s="111"/>
      <c r="E1033" s="111"/>
      <c r="F1033" s="111"/>
      <c r="G1033" s="112"/>
      <c r="H1033" s="112"/>
      <c r="I1033" s="111"/>
      <c r="J1033" s="111"/>
      <c r="K1033" s="86"/>
      <c r="L1033" s="113" t="str">
        <f>CONCATENATE(C1033," ",D1033," ",E1033," ",F1033," ",C1034," ",D1034," ",E1034," ",F1034)</f>
        <v xml:space="preserve">       </v>
      </c>
      <c r="M1033" s="114" t="str">
        <f t="shared" si="15"/>
        <v xml:space="preserve">   </v>
      </c>
    </row>
    <row r="1034" spans="1:13" s="55" customFormat="1" x14ac:dyDescent="0.2">
      <c r="A1034" s="260"/>
      <c r="B1034" s="255"/>
      <c r="C1034" s="115"/>
      <c r="D1034" s="116"/>
      <c r="E1034" s="117"/>
      <c r="F1034" s="118"/>
      <c r="G1034" s="112"/>
      <c r="H1034" s="112"/>
      <c r="I1034" s="111"/>
      <c r="J1034" s="111"/>
      <c r="K1034" s="86"/>
      <c r="L1034" s="119"/>
      <c r="M1034" s="114" t="str">
        <f t="shared" si="15"/>
        <v xml:space="preserve">   </v>
      </c>
    </row>
    <row r="1035" spans="1:13" s="55" customFormat="1" x14ac:dyDescent="0.2">
      <c r="A1035" s="260"/>
      <c r="B1035" s="255"/>
      <c r="C1035" s="115"/>
      <c r="D1035" s="116"/>
      <c r="E1035" s="117"/>
      <c r="F1035" s="118"/>
      <c r="G1035" s="112"/>
      <c r="H1035" s="112"/>
      <c r="I1035" s="111"/>
      <c r="J1035" s="111"/>
      <c r="K1035" s="86"/>
      <c r="L1035" s="119"/>
      <c r="M1035" s="114" t="str">
        <f t="shared" ref="M1035:M1098" si="16">CONCATENATE(G1035," ",H1035," ",I1035," ",J1035)</f>
        <v xml:space="preserve">   </v>
      </c>
    </row>
    <row r="1036" spans="1:13" s="55" customFormat="1" x14ac:dyDescent="0.2">
      <c r="A1036" s="260"/>
      <c r="B1036" s="255"/>
      <c r="C1036" s="115"/>
      <c r="D1036" s="116"/>
      <c r="E1036" s="117"/>
      <c r="F1036" s="118"/>
      <c r="G1036" s="112"/>
      <c r="H1036" s="112"/>
      <c r="I1036" s="111"/>
      <c r="J1036" s="111"/>
      <c r="K1036" s="86"/>
      <c r="L1036" s="119"/>
      <c r="M1036" s="114" t="str">
        <f t="shared" si="16"/>
        <v xml:space="preserve">   </v>
      </c>
    </row>
    <row r="1037" spans="1:13" s="55" customFormat="1" x14ac:dyDescent="0.2">
      <c r="A1037" s="260"/>
      <c r="B1037" s="255"/>
      <c r="C1037" s="115"/>
      <c r="D1037" s="116"/>
      <c r="E1037" s="117"/>
      <c r="F1037" s="118"/>
      <c r="G1037" s="112"/>
      <c r="H1037" s="112"/>
      <c r="I1037" s="111"/>
      <c r="J1037" s="111"/>
      <c r="K1037" s="86"/>
      <c r="L1037" s="119"/>
      <c r="M1037" s="114" t="str">
        <f t="shared" si="16"/>
        <v xml:space="preserve">   </v>
      </c>
    </row>
    <row r="1038" spans="1:13" s="55" customFormat="1" x14ac:dyDescent="0.2">
      <c r="A1038" s="260"/>
      <c r="B1038" s="255"/>
      <c r="C1038" s="115"/>
      <c r="D1038" s="116"/>
      <c r="E1038" s="117"/>
      <c r="F1038" s="118"/>
      <c r="G1038" s="112"/>
      <c r="H1038" s="112"/>
      <c r="I1038" s="111"/>
      <c r="J1038" s="111"/>
      <c r="K1038" s="86"/>
      <c r="L1038" s="119"/>
      <c r="M1038" s="114" t="str">
        <f t="shared" si="16"/>
        <v xml:space="preserve">   </v>
      </c>
    </row>
    <row r="1039" spans="1:13" s="55" customFormat="1" x14ac:dyDescent="0.2">
      <c r="A1039" s="260"/>
      <c r="B1039" s="255"/>
      <c r="C1039" s="115"/>
      <c r="D1039" s="116"/>
      <c r="E1039" s="117"/>
      <c r="F1039" s="118"/>
      <c r="G1039" s="112"/>
      <c r="H1039" s="112"/>
      <c r="I1039" s="111"/>
      <c r="J1039" s="111"/>
      <c r="K1039" s="86"/>
      <c r="L1039" s="119"/>
      <c r="M1039" s="114" t="str">
        <f t="shared" si="16"/>
        <v xml:space="preserve">   </v>
      </c>
    </row>
    <row r="1040" spans="1:13" s="55" customFormat="1" x14ac:dyDescent="0.2">
      <c r="A1040" s="260"/>
      <c r="B1040" s="255"/>
      <c r="C1040" s="115"/>
      <c r="D1040" s="116"/>
      <c r="E1040" s="117"/>
      <c r="F1040" s="118"/>
      <c r="G1040" s="112"/>
      <c r="H1040" s="112"/>
      <c r="I1040" s="111"/>
      <c r="J1040" s="111"/>
      <c r="K1040" s="86"/>
      <c r="L1040" s="119"/>
      <c r="M1040" s="114" t="str">
        <f t="shared" si="16"/>
        <v xml:space="preserve">   </v>
      </c>
    </row>
    <row r="1041" spans="1:13" s="55" customFormat="1" x14ac:dyDescent="0.2">
      <c r="A1041" s="260"/>
      <c r="B1041" s="255"/>
      <c r="C1041" s="115"/>
      <c r="D1041" s="116"/>
      <c r="E1041" s="117"/>
      <c r="F1041" s="118"/>
      <c r="G1041" s="112"/>
      <c r="H1041" s="112"/>
      <c r="I1041" s="111"/>
      <c r="J1041" s="111"/>
      <c r="K1041" s="86"/>
      <c r="L1041" s="119"/>
      <c r="M1041" s="114" t="str">
        <f t="shared" si="16"/>
        <v xml:space="preserve">   </v>
      </c>
    </row>
    <row r="1042" spans="1:13" s="55" customFormat="1" x14ac:dyDescent="0.2">
      <c r="A1042" s="260"/>
      <c r="B1042" s="255"/>
      <c r="C1042" s="115"/>
      <c r="D1042" s="116"/>
      <c r="E1042" s="117"/>
      <c r="F1042" s="118"/>
      <c r="G1042" s="112"/>
      <c r="H1042" s="112"/>
      <c r="I1042" s="111"/>
      <c r="J1042" s="111"/>
      <c r="K1042" s="86"/>
      <c r="L1042" s="119"/>
      <c r="M1042" s="114" t="str">
        <f t="shared" si="16"/>
        <v xml:space="preserve">   </v>
      </c>
    </row>
    <row r="1043" spans="1:13" s="55" customFormat="1" ht="12.75" customHeight="1" x14ac:dyDescent="0.2">
      <c r="A1043" s="260" t="s">
        <v>83</v>
      </c>
      <c r="B1043" s="255" t="s">
        <v>104</v>
      </c>
      <c r="C1043" s="111"/>
      <c r="D1043" s="111"/>
      <c r="E1043" s="111"/>
      <c r="F1043" s="111"/>
      <c r="G1043" s="112"/>
      <c r="H1043" s="112"/>
      <c r="I1043" s="111"/>
      <c r="J1043" s="111"/>
      <c r="K1043" s="86"/>
      <c r="L1043" s="113" t="str">
        <f>CONCATENATE(C1043," ",D1043," ",E1043," ",F1043," ",C1044," ",D1044," ",E1044," ",F1044)</f>
        <v xml:space="preserve">       </v>
      </c>
      <c r="M1043" s="114" t="str">
        <f t="shared" si="16"/>
        <v xml:space="preserve">   </v>
      </c>
    </row>
    <row r="1044" spans="1:13" s="55" customFormat="1" x14ac:dyDescent="0.2">
      <c r="A1044" s="260"/>
      <c r="B1044" s="255"/>
      <c r="C1044" s="115"/>
      <c r="D1044" s="116"/>
      <c r="E1044" s="117"/>
      <c r="F1044" s="118"/>
      <c r="G1044" s="112"/>
      <c r="H1044" s="112"/>
      <c r="I1044" s="111"/>
      <c r="J1044" s="111"/>
      <c r="K1044" s="86"/>
      <c r="L1044" s="119"/>
      <c r="M1044" s="114" t="str">
        <f t="shared" si="16"/>
        <v xml:space="preserve">   </v>
      </c>
    </row>
    <row r="1045" spans="1:13" s="55" customFormat="1" x14ac:dyDescent="0.2">
      <c r="A1045" s="260"/>
      <c r="B1045" s="255"/>
      <c r="C1045" s="115"/>
      <c r="D1045" s="116"/>
      <c r="E1045" s="117"/>
      <c r="F1045" s="118"/>
      <c r="G1045" s="112"/>
      <c r="H1045" s="112"/>
      <c r="I1045" s="111"/>
      <c r="J1045" s="111"/>
      <c r="K1045" s="86"/>
      <c r="L1045" s="119"/>
      <c r="M1045" s="114" t="str">
        <f t="shared" si="16"/>
        <v xml:space="preserve">   </v>
      </c>
    </row>
    <row r="1046" spans="1:13" s="55" customFormat="1" x14ac:dyDescent="0.2">
      <c r="A1046" s="260"/>
      <c r="B1046" s="255"/>
      <c r="C1046" s="115"/>
      <c r="D1046" s="116"/>
      <c r="E1046" s="117"/>
      <c r="F1046" s="118"/>
      <c r="G1046" s="112"/>
      <c r="H1046" s="112"/>
      <c r="I1046" s="111"/>
      <c r="J1046" s="111"/>
      <c r="K1046" s="86"/>
      <c r="L1046" s="119"/>
      <c r="M1046" s="114" t="str">
        <f t="shared" si="16"/>
        <v xml:space="preserve">   </v>
      </c>
    </row>
    <row r="1047" spans="1:13" s="55" customFormat="1" x14ac:dyDescent="0.2">
      <c r="A1047" s="260"/>
      <c r="B1047" s="255"/>
      <c r="C1047" s="115"/>
      <c r="D1047" s="116"/>
      <c r="E1047" s="117"/>
      <c r="F1047" s="118"/>
      <c r="G1047" s="112"/>
      <c r="H1047" s="112"/>
      <c r="I1047" s="111"/>
      <c r="J1047" s="111"/>
      <c r="K1047" s="86"/>
      <c r="L1047" s="119"/>
      <c r="M1047" s="114" t="str">
        <f t="shared" si="16"/>
        <v xml:space="preserve">   </v>
      </c>
    </row>
    <row r="1048" spans="1:13" s="55" customFormat="1" x14ac:dyDescent="0.2">
      <c r="A1048" s="260"/>
      <c r="B1048" s="255"/>
      <c r="C1048" s="115"/>
      <c r="D1048" s="116"/>
      <c r="E1048" s="117"/>
      <c r="F1048" s="118"/>
      <c r="G1048" s="112"/>
      <c r="H1048" s="112"/>
      <c r="I1048" s="111"/>
      <c r="J1048" s="111"/>
      <c r="K1048" s="86"/>
      <c r="L1048" s="119"/>
      <c r="M1048" s="114" t="str">
        <f t="shared" si="16"/>
        <v xml:space="preserve">   </v>
      </c>
    </row>
    <row r="1049" spans="1:13" s="55" customFormat="1" x14ac:dyDescent="0.2">
      <c r="A1049" s="260"/>
      <c r="B1049" s="255"/>
      <c r="C1049" s="115"/>
      <c r="D1049" s="116"/>
      <c r="E1049" s="117"/>
      <c r="F1049" s="118"/>
      <c r="G1049" s="112"/>
      <c r="H1049" s="112"/>
      <c r="I1049" s="111"/>
      <c r="J1049" s="111"/>
      <c r="K1049" s="86"/>
      <c r="L1049" s="119"/>
      <c r="M1049" s="114" t="str">
        <f t="shared" si="16"/>
        <v xml:space="preserve">   </v>
      </c>
    </row>
    <row r="1050" spans="1:13" s="55" customFormat="1" x14ac:dyDescent="0.2">
      <c r="A1050" s="260"/>
      <c r="B1050" s="255"/>
      <c r="C1050" s="115"/>
      <c r="D1050" s="116"/>
      <c r="E1050" s="117"/>
      <c r="F1050" s="118"/>
      <c r="G1050" s="112"/>
      <c r="H1050" s="112"/>
      <c r="I1050" s="111"/>
      <c r="J1050" s="111"/>
      <c r="K1050" s="86"/>
      <c r="L1050" s="119"/>
      <c r="M1050" s="114" t="str">
        <f t="shared" si="16"/>
        <v xml:space="preserve">   </v>
      </c>
    </row>
    <row r="1051" spans="1:13" s="55" customFormat="1" x14ac:dyDescent="0.2">
      <c r="A1051" s="260"/>
      <c r="B1051" s="255"/>
      <c r="C1051" s="115"/>
      <c r="D1051" s="116"/>
      <c r="E1051" s="117"/>
      <c r="F1051" s="118"/>
      <c r="G1051" s="112"/>
      <c r="H1051" s="112"/>
      <c r="I1051" s="111"/>
      <c r="J1051" s="111"/>
      <c r="K1051" s="86"/>
      <c r="L1051" s="119"/>
      <c r="M1051" s="114" t="str">
        <f t="shared" si="16"/>
        <v xml:space="preserve">   </v>
      </c>
    </row>
    <row r="1052" spans="1:13" s="55" customFormat="1" x14ac:dyDescent="0.2">
      <c r="A1052" s="260"/>
      <c r="B1052" s="255"/>
      <c r="C1052" s="115"/>
      <c r="D1052" s="116"/>
      <c r="E1052" s="117"/>
      <c r="F1052" s="118"/>
      <c r="G1052" s="112"/>
      <c r="H1052" s="112"/>
      <c r="I1052" s="111"/>
      <c r="J1052" s="111"/>
      <c r="K1052" s="86"/>
      <c r="L1052" s="119"/>
      <c r="M1052" s="114" t="str">
        <f t="shared" si="16"/>
        <v xml:space="preserve">   </v>
      </c>
    </row>
    <row r="1053" spans="1:13" s="55" customFormat="1" ht="12.75" customHeight="1" x14ac:dyDescent="0.2">
      <c r="A1053" s="260" t="s">
        <v>83</v>
      </c>
      <c r="B1053" s="255" t="s">
        <v>104</v>
      </c>
      <c r="C1053" s="111"/>
      <c r="D1053" s="111"/>
      <c r="E1053" s="111"/>
      <c r="F1053" s="111"/>
      <c r="G1053" s="112"/>
      <c r="H1053" s="112"/>
      <c r="I1053" s="111"/>
      <c r="J1053" s="111"/>
      <c r="K1053" s="86"/>
      <c r="L1053" s="113" t="str">
        <f>CONCATENATE(C1053," ",D1053," ",E1053," ",F1053," ",C1054," ",D1054," ",E1054," ",F1054)</f>
        <v xml:space="preserve">       </v>
      </c>
      <c r="M1053" s="114" t="str">
        <f t="shared" si="16"/>
        <v xml:space="preserve">   </v>
      </c>
    </row>
    <row r="1054" spans="1:13" s="55" customFormat="1" x14ac:dyDescent="0.2">
      <c r="A1054" s="260"/>
      <c r="B1054" s="255"/>
      <c r="C1054" s="115"/>
      <c r="D1054" s="116"/>
      <c r="E1054" s="117"/>
      <c r="F1054" s="118"/>
      <c r="G1054" s="112"/>
      <c r="H1054" s="112"/>
      <c r="I1054" s="111"/>
      <c r="J1054" s="111"/>
      <c r="K1054" s="86"/>
      <c r="L1054" s="119"/>
      <c r="M1054" s="114" t="str">
        <f t="shared" si="16"/>
        <v xml:space="preserve">   </v>
      </c>
    </row>
    <row r="1055" spans="1:13" s="55" customFormat="1" x14ac:dyDescent="0.2">
      <c r="A1055" s="260"/>
      <c r="B1055" s="255"/>
      <c r="C1055" s="115"/>
      <c r="D1055" s="116"/>
      <c r="E1055" s="117"/>
      <c r="F1055" s="118"/>
      <c r="G1055" s="112"/>
      <c r="H1055" s="112"/>
      <c r="I1055" s="111"/>
      <c r="J1055" s="111"/>
      <c r="K1055" s="86"/>
      <c r="L1055" s="119"/>
      <c r="M1055" s="114" t="str">
        <f t="shared" si="16"/>
        <v xml:space="preserve">   </v>
      </c>
    </row>
    <row r="1056" spans="1:13" s="55" customFormat="1" x14ac:dyDescent="0.2">
      <c r="A1056" s="260"/>
      <c r="B1056" s="255"/>
      <c r="C1056" s="115"/>
      <c r="D1056" s="116"/>
      <c r="E1056" s="117"/>
      <c r="F1056" s="118"/>
      <c r="G1056" s="112"/>
      <c r="H1056" s="112"/>
      <c r="I1056" s="111"/>
      <c r="J1056" s="111"/>
      <c r="K1056" s="86"/>
      <c r="L1056" s="119"/>
      <c r="M1056" s="114" t="str">
        <f t="shared" si="16"/>
        <v xml:space="preserve">   </v>
      </c>
    </row>
    <row r="1057" spans="1:13" s="55" customFormat="1" x14ac:dyDescent="0.2">
      <c r="A1057" s="260"/>
      <c r="B1057" s="255"/>
      <c r="C1057" s="115"/>
      <c r="D1057" s="116"/>
      <c r="E1057" s="117"/>
      <c r="F1057" s="118"/>
      <c r="G1057" s="112"/>
      <c r="H1057" s="112"/>
      <c r="I1057" s="111"/>
      <c r="J1057" s="111"/>
      <c r="K1057" s="86"/>
      <c r="L1057" s="119"/>
      <c r="M1057" s="114" t="str">
        <f t="shared" si="16"/>
        <v xml:space="preserve">   </v>
      </c>
    </row>
    <row r="1058" spans="1:13" s="55" customFormat="1" x14ac:dyDescent="0.2">
      <c r="A1058" s="260"/>
      <c r="B1058" s="255"/>
      <c r="C1058" s="115"/>
      <c r="D1058" s="116"/>
      <c r="E1058" s="117"/>
      <c r="F1058" s="118"/>
      <c r="G1058" s="112"/>
      <c r="H1058" s="112"/>
      <c r="I1058" s="111"/>
      <c r="J1058" s="111"/>
      <c r="K1058" s="86"/>
      <c r="L1058" s="119"/>
      <c r="M1058" s="114" t="str">
        <f t="shared" si="16"/>
        <v xml:space="preserve">   </v>
      </c>
    </row>
    <row r="1059" spans="1:13" s="55" customFormat="1" x14ac:dyDescent="0.2">
      <c r="A1059" s="260"/>
      <c r="B1059" s="255"/>
      <c r="C1059" s="115"/>
      <c r="D1059" s="116"/>
      <c r="E1059" s="117"/>
      <c r="F1059" s="118"/>
      <c r="G1059" s="112"/>
      <c r="H1059" s="112"/>
      <c r="I1059" s="111"/>
      <c r="J1059" s="111"/>
      <c r="K1059" s="86"/>
      <c r="L1059" s="119"/>
      <c r="M1059" s="114" t="str">
        <f t="shared" si="16"/>
        <v xml:space="preserve">   </v>
      </c>
    </row>
    <row r="1060" spans="1:13" s="55" customFormat="1" x14ac:dyDescent="0.2">
      <c r="A1060" s="260"/>
      <c r="B1060" s="255"/>
      <c r="C1060" s="115"/>
      <c r="D1060" s="116"/>
      <c r="E1060" s="117"/>
      <c r="F1060" s="118"/>
      <c r="G1060" s="112"/>
      <c r="H1060" s="112"/>
      <c r="I1060" s="111"/>
      <c r="J1060" s="111"/>
      <c r="K1060" s="86"/>
      <c r="L1060" s="119"/>
      <c r="M1060" s="114" t="str">
        <f t="shared" si="16"/>
        <v xml:space="preserve">   </v>
      </c>
    </row>
    <row r="1061" spans="1:13" s="55" customFormat="1" x14ac:dyDescent="0.2">
      <c r="A1061" s="260"/>
      <c r="B1061" s="255"/>
      <c r="C1061" s="115"/>
      <c r="D1061" s="116"/>
      <c r="E1061" s="117"/>
      <c r="F1061" s="118"/>
      <c r="G1061" s="112"/>
      <c r="H1061" s="112"/>
      <c r="I1061" s="111"/>
      <c r="J1061" s="111"/>
      <c r="K1061" s="86"/>
      <c r="L1061" s="119"/>
      <c r="M1061" s="114" t="str">
        <f t="shared" si="16"/>
        <v xml:space="preserve">   </v>
      </c>
    </row>
    <row r="1062" spans="1:13" s="55" customFormat="1" x14ac:dyDescent="0.2">
      <c r="A1062" s="260"/>
      <c r="B1062" s="255"/>
      <c r="C1062" s="115"/>
      <c r="D1062" s="116"/>
      <c r="E1062" s="117"/>
      <c r="F1062" s="118"/>
      <c r="G1062" s="112"/>
      <c r="H1062" s="112"/>
      <c r="I1062" s="111"/>
      <c r="J1062" s="111"/>
      <c r="K1062" s="86"/>
      <c r="L1062" s="119"/>
      <c r="M1062" s="114" t="str">
        <f t="shared" si="16"/>
        <v xml:space="preserve">   </v>
      </c>
    </row>
    <row r="1063" spans="1:13" s="55" customFormat="1" ht="12.75" customHeight="1" x14ac:dyDescent="0.2">
      <c r="A1063" s="260" t="s">
        <v>83</v>
      </c>
      <c r="B1063" s="255" t="s">
        <v>104</v>
      </c>
      <c r="C1063" s="111"/>
      <c r="D1063" s="111"/>
      <c r="E1063" s="111"/>
      <c r="F1063" s="111"/>
      <c r="G1063" s="112"/>
      <c r="H1063" s="112"/>
      <c r="I1063" s="111"/>
      <c r="J1063" s="111"/>
      <c r="K1063" s="86"/>
      <c r="L1063" s="113" t="str">
        <f>CONCATENATE(C1063," ",D1063," ",E1063," ",F1063," ",C1064," ",D1064," ",E1064," ",F1064)</f>
        <v xml:space="preserve">       </v>
      </c>
      <c r="M1063" s="114" t="str">
        <f t="shared" si="16"/>
        <v xml:space="preserve">   </v>
      </c>
    </row>
    <row r="1064" spans="1:13" s="55" customFormat="1" x14ac:dyDescent="0.2">
      <c r="A1064" s="260"/>
      <c r="B1064" s="255"/>
      <c r="C1064" s="115"/>
      <c r="D1064" s="116"/>
      <c r="E1064" s="117"/>
      <c r="F1064" s="118"/>
      <c r="G1064" s="112"/>
      <c r="H1064" s="112"/>
      <c r="I1064" s="111"/>
      <c r="J1064" s="111"/>
      <c r="K1064" s="86"/>
      <c r="L1064" s="119"/>
      <c r="M1064" s="114" t="str">
        <f t="shared" si="16"/>
        <v xml:space="preserve">   </v>
      </c>
    </row>
    <row r="1065" spans="1:13" s="55" customFormat="1" x14ac:dyDescent="0.2">
      <c r="A1065" s="260"/>
      <c r="B1065" s="255"/>
      <c r="C1065" s="115"/>
      <c r="D1065" s="116"/>
      <c r="E1065" s="117"/>
      <c r="F1065" s="118"/>
      <c r="G1065" s="112"/>
      <c r="H1065" s="112"/>
      <c r="I1065" s="111"/>
      <c r="J1065" s="111"/>
      <c r="K1065" s="86"/>
      <c r="L1065" s="119"/>
      <c r="M1065" s="114" t="str">
        <f t="shared" si="16"/>
        <v xml:space="preserve">   </v>
      </c>
    </row>
    <row r="1066" spans="1:13" s="55" customFormat="1" x14ac:dyDescent="0.2">
      <c r="A1066" s="260"/>
      <c r="B1066" s="255"/>
      <c r="C1066" s="115"/>
      <c r="D1066" s="116"/>
      <c r="E1066" s="117"/>
      <c r="F1066" s="118"/>
      <c r="G1066" s="112"/>
      <c r="H1066" s="112"/>
      <c r="I1066" s="111"/>
      <c r="J1066" s="111"/>
      <c r="K1066" s="86"/>
      <c r="L1066" s="119"/>
      <c r="M1066" s="114" t="str">
        <f t="shared" si="16"/>
        <v xml:space="preserve">   </v>
      </c>
    </row>
    <row r="1067" spans="1:13" s="55" customFormat="1" x14ac:dyDescent="0.2">
      <c r="A1067" s="260"/>
      <c r="B1067" s="255"/>
      <c r="C1067" s="115"/>
      <c r="D1067" s="116"/>
      <c r="E1067" s="117"/>
      <c r="F1067" s="118"/>
      <c r="G1067" s="112"/>
      <c r="H1067" s="112"/>
      <c r="I1067" s="111"/>
      <c r="J1067" s="111"/>
      <c r="K1067" s="86"/>
      <c r="L1067" s="119"/>
      <c r="M1067" s="114" t="str">
        <f t="shared" si="16"/>
        <v xml:space="preserve">   </v>
      </c>
    </row>
    <row r="1068" spans="1:13" s="55" customFormat="1" x14ac:dyDescent="0.2">
      <c r="A1068" s="260"/>
      <c r="B1068" s="255"/>
      <c r="C1068" s="115"/>
      <c r="D1068" s="116"/>
      <c r="E1068" s="117"/>
      <c r="F1068" s="118"/>
      <c r="G1068" s="112"/>
      <c r="H1068" s="112"/>
      <c r="I1068" s="111"/>
      <c r="J1068" s="111"/>
      <c r="K1068" s="86"/>
      <c r="L1068" s="119"/>
      <c r="M1068" s="114" t="str">
        <f t="shared" si="16"/>
        <v xml:space="preserve">   </v>
      </c>
    </row>
    <row r="1069" spans="1:13" s="55" customFormat="1" x14ac:dyDescent="0.2">
      <c r="A1069" s="260"/>
      <c r="B1069" s="255"/>
      <c r="C1069" s="115"/>
      <c r="D1069" s="116"/>
      <c r="E1069" s="117"/>
      <c r="F1069" s="118"/>
      <c r="G1069" s="112"/>
      <c r="H1069" s="112"/>
      <c r="I1069" s="111"/>
      <c r="J1069" s="111"/>
      <c r="K1069" s="86"/>
      <c r="L1069" s="119"/>
      <c r="M1069" s="114" t="str">
        <f t="shared" si="16"/>
        <v xml:space="preserve">   </v>
      </c>
    </row>
    <row r="1070" spans="1:13" s="55" customFormat="1" x14ac:dyDescent="0.2">
      <c r="A1070" s="260"/>
      <c r="B1070" s="255"/>
      <c r="C1070" s="115"/>
      <c r="D1070" s="116"/>
      <c r="E1070" s="117"/>
      <c r="F1070" s="118"/>
      <c r="G1070" s="112"/>
      <c r="H1070" s="112"/>
      <c r="I1070" s="111"/>
      <c r="J1070" s="111"/>
      <c r="K1070" s="86"/>
      <c r="L1070" s="119"/>
      <c r="M1070" s="114" t="str">
        <f t="shared" si="16"/>
        <v xml:space="preserve">   </v>
      </c>
    </row>
    <row r="1071" spans="1:13" s="55" customFormat="1" x14ac:dyDescent="0.2">
      <c r="A1071" s="260"/>
      <c r="B1071" s="255"/>
      <c r="C1071" s="115"/>
      <c r="D1071" s="116"/>
      <c r="E1071" s="117"/>
      <c r="F1071" s="118"/>
      <c r="G1071" s="112"/>
      <c r="H1071" s="112"/>
      <c r="I1071" s="111"/>
      <c r="J1071" s="111"/>
      <c r="K1071" s="86"/>
      <c r="L1071" s="119"/>
      <c r="M1071" s="114" t="str">
        <f t="shared" si="16"/>
        <v xml:space="preserve">   </v>
      </c>
    </row>
    <row r="1072" spans="1:13" s="55" customFormat="1" x14ac:dyDescent="0.2">
      <c r="A1072" s="260"/>
      <c r="B1072" s="255"/>
      <c r="C1072" s="115"/>
      <c r="D1072" s="116"/>
      <c r="E1072" s="117"/>
      <c r="F1072" s="118"/>
      <c r="G1072" s="112"/>
      <c r="H1072" s="112"/>
      <c r="I1072" s="111"/>
      <c r="J1072" s="111"/>
      <c r="K1072" s="86"/>
      <c r="L1072" s="119"/>
      <c r="M1072" s="114" t="str">
        <f t="shared" si="16"/>
        <v xml:space="preserve">   </v>
      </c>
    </row>
    <row r="1073" spans="1:13" s="55" customFormat="1" ht="12.75" customHeight="1" x14ac:dyDescent="0.2">
      <c r="A1073" s="260" t="s">
        <v>83</v>
      </c>
      <c r="B1073" s="255" t="s">
        <v>104</v>
      </c>
      <c r="C1073" s="111"/>
      <c r="D1073" s="111"/>
      <c r="E1073" s="111"/>
      <c r="F1073" s="111"/>
      <c r="G1073" s="112"/>
      <c r="H1073" s="112"/>
      <c r="I1073" s="111"/>
      <c r="J1073" s="111"/>
      <c r="K1073" s="86"/>
      <c r="L1073" s="113" t="str">
        <f>CONCATENATE(C1073," ",D1073," ",E1073," ",F1073," ",C1074," ",D1074," ",E1074," ",F1074)</f>
        <v xml:space="preserve">       </v>
      </c>
      <c r="M1073" s="114" t="str">
        <f t="shared" si="16"/>
        <v xml:space="preserve">   </v>
      </c>
    </row>
    <row r="1074" spans="1:13" s="55" customFormat="1" x14ac:dyDescent="0.2">
      <c r="A1074" s="260"/>
      <c r="B1074" s="255"/>
      <c r="C1074" s="115"/>
      <c r="D1074" s="116"/>
      <c r="E1074" s="117"/>
      <c r="F1074" s="118"/>
      <c r="G1074" s="112"/>
      <c r="H1074" s="112"/>
      <c r="I1074" s="111"/>
      <c r="J1074" s="111"/>
      <c r="K1074" s="86"/>
      <c r="L1074" s="119"/>
      <c r="M1074" s="114" t="str">
        <f t="shared" si="16"/>
        <v xml:space="preserve">   </v>
      </c>
    </row>
    <row r="1075" spans="1:13" s="55" customFormat="1" x14ac:dyDescent="0.2">
      <c r="A1075" s="260"/>
      <c r="B1075" s="255"/>
      <c r="C1075" s="115"/>
      <c r="D1075" s="116"/>
      <c r="E1075" s="117"/>
      <c r="F1075" s="118"/>
      <c r="G1075" s="112"/>
      <c r="H1075" s="112"/>
      <c r="I1075" s="111"/>
      <c r="J1075" s="111"/>
      <c r="K1075" s="86"/>
      <c r="L1075" s="119"/>
      <c r="M1075" s="114" t="str">
        <f t="shared" si="16"/>
        <v xml:space="preserve">   </v>
      </c>
    </row>
    <row r="1076" spans="1:13" s="55" customFormat="1" x14ac:dyDescent="0.2">
      <c r="A1076" s="260"/>
      <c r="B1076" s="255"/>
      <c r="C1076" s="115"/>
      <c r="D1076" s="116"/>
      <c r="E1076" s="117"/>
      <c r="F1076" s="118"/>
      <c r="G1076" s="112"/>
      <c r="H1076" s="112"/>
      <c r="I1076" s="111"/>
      <c r="J1076" s="111"/>
      <c r="K1076" s="86"/>
      <c r="L1076" s="119"/>
      <c r="M1076" s="114" t="str">
        <f t="shared" si="16"/>
        <v xml:space="preserve">   </v>
      </c>
    </row>
    <row r="1077" spans="1:13" s="55" customFormat="1" x14ac:dyDescent="0.2">
      <c r="A1077" s="260"/>
      <c r="B1077" s="255"/>
      <c r="C1077" s="115"/>
      <c r="D1077" s="116"/>
      <c r="E1077" s="117"/>
      <c r="F1077" s="118"/>
      <c r="G1077" s="112"/>
      <c r="H1077" s="112"/>
      <c r="I1077" s="111"/>
      <c r="J1077" s="111"/>
      <c r="K1077" s="86"/>
      <c r="L1077" s="119"/>
      <c r="M1077" s="114" t="str">
        <f t="shared" si="16"/>
        <v xml:space="preserve">   </v>
      </c>
    </row>
    <row r="1078" spans="1:13" s="55" customFormat="1" x14ac:dyDescent="0.2">
      <c r="A1078" s="260"/>
      <c r="B1078" s="255"/>
      <c r="C1078" s="115"/>
      <c r="D1078" s="116"/>
      <c r="E1078" s="117"/>
      <c r="F1078" s="118"/>
      <c r="G1078" s="112"/>
      <c r="H1078" s="112"/>
      <c r="I1078" s="111"/>
      <c r="J1078" s="111"/>
      <c r="K1078" s="86"/>
      <c r="L1078" s="119"/>
      <c r="M1078" s="114" t="str">
        <f t="shared" si="16"/>
        <v xml:space="preserve">   </v>
      </c>
    </row>
    <row r="1079" spans="1:13" s="55" customFormat="1" x14ac:dyDescent="0.2">
      <c r="A1079" s="260"/>
      <c r="B1079" s="255"/>
      <c r="C1079" s="115"/>
      <c r="D1079" s="116"/>
      <c r="E1079" s="117"/>
      <c r="F1079" s="118"/>
      <c r="G1079" s="112"/>
      <c r="H1079" s="112"/>
      <c r="I1079" s="111"/>
      <c r="J1079" s="111"/>
      <c r="K1079" s="86"/>
      <c r="L1079" s="119"/>
      <c r="M1079" s="114" t="str">
        <f t="shared" si="16"/>
        <v xml:space="preserve">   </v>
      </c>
    </row>
    <row r="1080" spans="1:13" s="55" customFormat="1" x14ac:dyDescent="0.2">
      <c r="A1080" s="260"/>
      <c r="B1080" s="255"/>
      <c r="C1080" s="115"/>
      <c r="D1080" s="116"/>
      <c r="E1080" s="117"/>
      <c r="F1080" s="118"/>
      <c r="G1080" s="112"/>
      <c r="H1080" s="112"/>
      <c r="I1080" s="111"/>
      <c r="J1080" s="111"/>
      <c r="K1080" s="86"/>
      <c r="L1080" s="119"/>
      <c r="M1080" s="114" t="str">
        <f t="shared" si="16"/>
        <v xml:space="preserve">   </v>
      </c>
    </row>
    <row r="1081" spans="1:13" s="55" customFormat="1" x14ac:dyDescent="0.2">
      <c r="A1081" s="260"/>
      <c r="B1081" s="255"/>
      <c r="C1081" s="115"/>
      <c r="D1081" s="116"/>
      <c r="E1081" s="117"/>
      <c r="F1081" s="118"/>
      <c r="G1081" s="112"/>
      <c r="H1081" s="112"/>
      <c r="I1081" s="111"/>
      <c r="J1081" s="111"/>
      <c r="K1081" s="86"/>
      <c r="L1081" s="119"/>
      <c r="M1081" s="114" t="str">
        <f t="shared" si="16"/>
        <v xml:space="preserve">   </v>
      </c>
    </row>
    <row r="1082" spans="1:13" s="55" customFormat="1" x14ac:dyDescent="0.2">
      <c r="A1082" s="260"/>
      <c r="B1082" s="255"/>
      <c r="C1082" s="115"/>
      <c r="D1082" s="116"/>
      <c r="E1082" s="117"/>
      <c r="F1082" s="118"/>
      <c r="G1082" s="112"/>
      <c r="H1082" s="112"/>
      <c r="I1082" s="111"/>
      <c r="J1082" s="111"/>
      <c r="K1082" s="86"/>
      <c r="L1082" s="119"/>
      <c r="M1082" s="114" t="str">
        <f t="shared" si="16"/>
        <v xml:space="preserve">   </v>
      </c>
    </row>
    <row r="1083" spans="1:13" s="55" customFormat="1" ht="12.75" customHeight="1" x14ac:dyDescent="0.2">
      <c r="A1083" s="260" t="s">
        <v>83</v>
      </c>
      <c r="B1083" s="255" t="s">
        <v>104</v>
      </c>
      <c r="C1083" s="111"/>
      <c r="D1083" s="111"/>
      <c r="E1083" s="111"/>
      <c r="F1083" s="111"/>
      <c r="G1083" s="112"/>
      <c r="H1083" s="112"/>
      <c r="I1083" s="111"/>
      <c r="J1083" s="111"/>
      <c r="K1083" s="86"/>
      <c r="L1083" s="113" t="str">
        <f>CONCATENATE(C1083," ",D1083," ",E1083," ",F1083," ",C1084," ",D1084," ",E1084," ",F1084)</f>
        <v xml:space="preserve">       </v>
      </c>
      <c r="M1083" s="114" t="str">
        <f t="shared" si="16"/>
        <v xml:space="preserve">   </v>
      </c>
    </row>
    <row r="1084" spans="1:13" s="55" customFormat="1" x14ac:dyDescent="0.2">
      <c r="A1084" s="260"/>
      <c r="B1084" s="255"/>
      <c r="C1084" s="115"/>
      <c r="D1084" s="116"/>
      <c r="E1084" s="117"/>
      <c r="F1084" s="118"/>
      <c r="G1084" s="112"/>
      <c r="H1084" s="112"/>
      <c r="I1084" s="111"/>
      <c r="J1084" s="111"/>
      <c r="K1084" s="86"/>
      <c r="L1084" s="119"/>
      <c r="M1084" s="114" t="str">
        <f t="shared" si="16"/>
        <v xml:space="preserve">   </v>
      </c>
    </row>
    <row r="1085" spans="1:13" s="55" customFormat="1" x14ac:dyDescent="0.2">
      <c r="A1085" s="260"/>
      <c r="B1085" s="255"/>
      <c r="C1085" s="115"/>
      <c r="D1085" s="116"/>
      <c r="E1085" s="117"/>
      <c r="F1085" s="118"/>
      <c r="G1085" s="112"/>
      <c r="H1085" s="112"/>
      <c r="I1085" s="111"/>
      <c r="J1085" s="111"/>
      <c r="K1085" s="86"/>
      <c r="L1085" s="119"/>
      <c r="M1085" s="114" t="str">
        <f t="shared" si="16"/>
        <v xml:space="preserve">   </v>
      </c>
    </row>
    <row r="1086" spans="1:13" s="55" customFormat="1" x14ac:dyDescent="0.2">
      <c r="A1086" s="260"/>
      <c r="B1086" s="255"/>
      <c r="C1086" s="115"/>
      <c r="D1086" s="116"/>
      <c r="E1086" s="117"/>
      <c r="F1086" s="118"/>
      <c r="G1086" s="112"/>
      <c r="H1086" s="112"/>
      <c r="I1086" s="111"/>
      <c r="J1086" s="111"/>
      <c r="K1086" s="86"/>
      <c r="L1086" s="119"/>
      <c r="M1086" s="114" t="str">
        <f t="shared" si="16"/>
        <v xml:space="preserve">   </v>
      </c>
    </row>
    <row r="1087" spans="1:13" s="55" customFormat="1" x14ac:dyDescent="0.2">
      <c r="A1087" s="260"/>
      <c r="B1087" s="255"/>
      <c r="C1087" s="115"/>
      <c r="D1087" s="116"/>
      <c r="E1087" s="117"/>
      <c r="F1087" s="118"/>
      <c r="G1087" s="112"/>
      <c r="H1087" s="112"/>
      <c r="I1087" s="111"/>
      <c r="J1087" s="111"/>
      <c r="K1087" s="86"/>
      <c r="L1087" s="119"/>
      <c r="M1087" s="114" t="str">
        <f t="shared" si="16"/>
        <v xml:space="preserve">   </v>
      </c>
    </row>
    <row r="1088" spans="1:13" s="55" customFormat="1" x14ac:dyDescent="0.2">
      <c r="A1088" s="260"/>
      <c r="B1088" s="255"/>
      <c r="C1088" s="115"/>
      <c r="D1088" s="116"/>
      <c r="E1088" s="117"/>
      <c r="F1088" s="118"/>
      <c r="G1088" s="112"/>
      <c r="H1088" s="112"/>
      <c r="I1088" s="111"/>
      <c r="J1088" s="111"/>
      <c r="K1088" s="86"/>
      <c r="L1088" s="119"/>
      <c r="M1088" s="114" t="str">
        <f t="shared" si="16"/>
        <v xml:space="preserve">   </v>
      </c>
    </row>
    <row r="1089" spans="1:13" s="55" customFormat="1" x14ac:dyDescent="0.2">
      <c r="A1089" s="260"/>
      <c r="B1089" s="255"/>
      <c r="C1089" s="115"/>
      <c r="D1089" s="116"/>
      <c r="E1089" s="117"/>
      <c r="F1089" s="118"/>
      <c r="G1089" s="112"/>
      <c r="H1089" s="112"/>
      <c r="I1089" s="111"/>
      <c r="J1089" s="111"/>
      <c r="K1089" s="86"/>
      <c r="L1089" s="119"/>
      <c r="M1089" s="114" t="str">
        <f t="shared" si="16"/>
        <v xml:space="preserve">   </v>
      </c>
    </row>
    <row r="1090" spans="1:13" s="55" customFormat="1" x14ac:dyDescent="0.2">
      <c r="A1090" s="260"/>
      <c r="B1090" s="255"/>
      <c r="C1090" s="115"/>
      <c r="D1090" s="116"/>
      <c r="E1090" s="117"/>
      <c r="F1090" s="118"/>
      <c r="G1090" s="112"/>
      <c r="H1090" s="112"/>
      <c r="I1090" s="111"/>
      <c r="J1090" s="111"/>
      <c r="K1090" s="86"/>
      <c r="L1090" s="119"/>
      <c r="M1090" s="114" t="str">
        <f t="shared" si="16"/>
        <v xml:space="preserve">   </v>
      </c>
    </row>
    <row r="1091" spans="1:13" s="55" customFormat="1" x14ac:dyDescent="0.2">
      <c r="A1091" s="260"/>
      <c r="B1091" s="255"/>
      <c r="C1091" s="115"/>
      <c r="D1091" s="116"/>
      <c r="E1091" s="117"/>
      <c r="F1091" s="118"/>
      <c r="G1091" s="112"/>
      <c r="H1091" s="112"/>
      <c r="I1091" s="111"/>
      <c r="J1091" s="111"/>
      <c r="K1091" s="86"/>
      <c r="L1091" s="119"/>
      <c r="M1091" s="114" t="str">
        <f t="shared" si="16"/>
        <v xml:space="preserve">   </v>
      </c>
    </row>
    <row r="1092" spans="1:13" s="55" customFormat="1" x14ac:dyDescent="0.2">
      <c r="A1092" s="260"/>
      <c r="B1092" s="255"/>
      <c r="C1092" s="115"/>
      <c r="D1092" s="116"/>
      <c r="E1092" s="117"/>
      <c r="F1092" s="118"/>
      <c r="G1092" s="112"/>
      <c r="H1092" s="112"/>
      <c r="I1092" s="111"/>
      <c r="J1092" s="111"/>
      <c r="K1092" s="86"/>
      <c r="L1092" s="119"/>
      <c r="M1092" s="114" t="str">
        <f t="shared" si="16"/>
        <v xml:space="preserve">   </v>
      </c>
    </row>
    <row r="1093" spans="1:13" s="55" customFormat="1" ht="12.75" customHeight="1" x14ac:dyDescent="0.2">
      <c r="A1093" s="260" t="s">
        <v>83</v>
      </c>
      <c r="B1093" s="255" t="s">
        <v>104</v>
      </c>
      <c r="C1093" s="111"/>
      <c r="D1093" s="111"/>
      <c r="E1093" s="111"/>
      <c r="F1093" s="111"/>
      <c r="G1093" s="112"/>
      <c r="H1093" s="112"/>
      <c r="I1093" s="111"/>
      <c r="J1093" s="111"/>
      <c r="K1093" s="86"/>
      <c r="L1093" s="113" t="str">
        <f>CONCATENATE(C1093," ",D1093," ",E1093," ",F1093," ",C1094," ",D1094," ",E1094," ",F1094)</f>
        <v xml:space="preserve">       </v>
      </c>
      <c r="M1093" s="114" t="str">
        <f t="shared" si="16"/>
        <v xml:space="preserve">   </v>
      </c>
    </row>
    <row r="1094" spans="1:13" s="55" customFormat="1" x14ac:dyDescent="0.2">
      <c r="A1094" s="260"/>
      <c r="B1094" s="255"/>
      <c r="C1094" s="115"/>
      <c r="D1094" s="116"/>
      <c r="E1094" s="117"/>
      <c r="F1094" s="118"/>
      <c r="G1094" s="112"/>
      <c r="H1094" s="112"/>
      <c r="I1094" s="111"/>
      <c r="J1094" s="111"/>
      <c r="K1094" s="86"/>
      <c r="L1094" s="119"/>
      <c r="M1094" s="114" t="str">
        <f t="shared" si="16"/>
        <v xml:space="preserve">   </v>
      </c>
    </row>
    <row r="1095" spans="1:13" s="55" customFormat="1" x14ac:dyDescent="0.2">
      <c r="A1095" s="260"/>
      <c r="B1095" s="255"/>
      <c r="C1095" s="115"/>
      <c r="D1095" s="116"/>
      <c r="E1095" s="117"/>
      <c r="F1095" s="118"/>
      <c r="G1095" s="112"/>
      <c r="H1095" s="112"/>
      <c r="I1095" s="111"/>
      <c r="J1095" s="111"/>
      <c r="K1095" s="86"/>
      <c r="L1095" s="119"/>
      <c r="M1095" s="114" t="str">
        <f t="shared" si="16"/>
        <v xml:space="preserve">   </v>
      </c>
    </row>
    <row r="1096" spans="1:13" s="55" customFormat="1" x14ac:dyDescent="0.2">
      <c r="A1096" s="260"/>
      <c r="B1096" s="255"/>
      <c r="C1096" s="115"/>
      <c r="D1096" s="116"/>
      <c r="E1096" s="117"/>
      <c r="F1096" s="118"/>
      <c r="G1096" s="112"/>
      <c r="H1096" s="112"/>
      <c r="I1096" s="111"/>
      <c r="J1096" s="111"/>
      <c r="K1096" s="86"/>
      <c r="L1096" s="119"/>
      <c r="M1096" s="114" t="str">
        <f t="shared" si="16"/>
        <v xml:space="preserve">   </v>
      </c>
    </row>
    <row r="1097" spans="1:13" s="55" customFormat="1" x14ac:dyDescent="0.2">
      <c r="A1097" s="260"/>
      <c r="B1097" s="255"/>
      <c r="C1097" s="115"/>
      <c r="D1097" s="116"/>
      <c r="E1097" s="117"/>
      <c r="F1097" s="118"/>
      <c r="G1097" s="112"/>
      <c r="H1097" s="112"/>
      <c r="I1097" s="111"/>
      <c r="J1097" s="111"/>
      <c r="K1097" s="86"/>
      <c r="L1097" s="119"/>
      <c r="M1097" s="114" t="str">
        <f t="shared" si="16"/>
        <v xml:space="preserve">   </v>
      </c>
    </row>
    <row r="1098" spans="1:13" s="55" customFormat="1" x14ac:dyDescent="0.2">
      <c r="A1098" s="260"/>
      <c r="B1098" s="255"/>
      <c r="C1098" s="115"/>
      <c r="D1098" s="116"/>
      <c r="E1098" s="117"/>
      <c r="F1098" s="118"/>
      <c r="G1098" s="112"/>
      <c r="H1098" s="112"/>
      <c r="I1098" s="111"/>
      <c r="J1098" s="111"/>
      <c r="K1098" s="86"/>
      <c r="L1098" s="119"/>
      <c r="M1098" s="114" t="str">
        <f t="shared" si="16"/>
        <v xml:space="preserve">   </v>
      </c>
    </row>
    <row r="1099" spans="1:13" s="55" customFormat="1" x14ac:dyDescent="0.2">
      <c r="A1099" s="260"/>
      <c r="B1099" s="255"/>
      <c r="C1099" s="115"/>
      <c r="D1099" s="116"/>
      <c r="E1099" s="117"/>
      <c r="F1099" s="118"/>
      <c r="G1099" s="112"/>
      <c r="H1099" s="112"/>
      <c r="I1099" s="111"/>
      <c r="J1099" s="111"/>
      <c r="K1099" s="86"/>
      <c r="L1099" s="119"/>
      <c r="M1099" s="114" t="str">
        <f t="shared" ref="M1099:M1162" si="17">CONCATENATE(G1099," ",H1099," ",I1099," ",J1099)</f>
        <v xml:space="preserve">   </v>
      </c>
    </row>
    <row r="1100" spans="1:13" s="55" customFormat="1" x14ac:dyDescent="0.2">
      <c r="A1100" s="260"/>
      <c r="B1100" s="255"/>
      <c r="C1100" s="115"/>
      <c r="D1100" s="116"/>
      <c r="E1100" s="117"/>
      <c r="F1100" s="118"/>
      <c r="G1100" s="112"/>
      <c r="H1100" s="112"/>
      <c r="I1100" s="111"/>
      <c r="J1100" s="111"/>
      <c r="K1100" s="86"/>
      <c r="L1100" s="119"/>
      <c r="M1100" s="114" t="str">
        <f t="shared" si="17"/>
        <v xml:space="preserve">   </v>
      </c>
    </row>
    <row r="1101" spans="1:13" s="55" customFormat="1" x14ac:dyDescent="0.2">
      <c r="A1101" s="260"/>
      <c r="B1101" s="255"/>
      <c r="C1101" s="115"/>
      <c r="D1101" s="116"/>
      <c r="E1101" s="117"/>
      <c r="F1101" s="118"/>
      <c r="G1101" s="112"/>
      <c r="H1101" s="112"/>
      <c r="I1101" s="111"/>
      <c r="J1101" s="111"/>
      <c r="K1101" s="86"/>
      <c r="L1101" s="119"/>
      <c r="M1101" s="114" t="str">
        <f t="shared" si="17"/>
        <v xml:space="preserve">   </v>
      </c>
    </row>
    <row r="1102" spans="1:13" s="55" customFormat="1" x14ac:dyDescent="0.2">
      <c r="A1102" s="260"/>
      <c r="B1102" s="255"/>
      <c r="C1102" s="115"/>
      <c r="D1102" s="116"/>
      <c r="E1102" s="117"/>
      <c r="F1102" s="118"/>
      <c r="G1102" s="112"/>
      <c r="H1102" s="112"/>
      <c r="I1102" s="111"/>
      <c r="J1102" s="111"/>
      <c r="K1102" s="86"/>
      <c r="L1102" s="119"/>
      <c r="M1102" s="114" t="str">
        <f t="shared" si="17"/>
        <v xml:space="preserve">   </v>
      </c>
    </row>
    <row r="1103" spans="1:13" s="55" customFormat="1" ht="12.75" customHeight="1" x14ac:dyDescent="0.2">
      <c r="A1103" s="260" t="s">
        <v>83</v>
      </c>
      <c r="B1103" s="255" t="s">
        <v>104</v>
      </c>
      <c r="C1103" s="111"/>
      <c r="D1103" s="111"/>
      <c r="E1103" s="111"/>
      <c r="F1103" s="111"/>
      <c r="G1103" s="112"/>
      <c r="H1103" s="112"/>
      <c r="I1103" s="111"/>
      <c r="J1103" s="111"/>
      <c r="K1103" s="86"/>
      <c r="L1103" s="113" t="str">
        <f>CONCATENATE(C1103," ",D1103," ",E1103," ",F1103," ",C1104," ",D1104," ",E1104," ",F1104)</f>
        <v xml:space="preserve">       </v>
      </c>
      <c r="M1103" s="114" t="str">
        <f t="shared" si="17"/>
        <v xml:space="preserve">   </v>
      </c>
    </row>
    <row r="1104" spans="1:13" s="55" customFormat="1" x14ac:dyDescent="0.2">
      <c r="A1104" s="260"/>
      <c r="B1104" s="255"/>
      <c r="C1104" s="115"/>
      <c r="D1104" s="116"/>
      <c r="E1104" s="117"/>
      <c r="F1104" s="118"/>
      <c r="G1104" s="112"/>
      <c r="H1104" s="112"/>
      <c r="I1104" s="111"/>
      <c r="J1104" s="111"/>
      <c r="K1104" s="86"/>
      <c r="L1104" s="119"/>
      <c r="M1104" s="114" t="str">
        <f t="shared" si="17"/>
        <v xml:space="preserve">   </v>
      </c>
    </row>
    <row r="1105" spans="1:13" s="55" customFormat="1" x14ac:dyDescent="0.2">
      <c r="A1105" s="260"/>
      <c r="B1105" s="255"/>
      <c r="C1105" s="115"/>
      <c r="D1105" s="116"/>
      <c r="E1105" s="117"/>
      <c r="F1105" s="118"/>
      <c r="G1105" s="112"/>
      <c r="H1105" s="112"/>
      <c r="I1105" s="111"/>
      <c r="J1105" s="111"/>
      <c r="K1105" s="86"/>
      <c r="L1105" s="119"/>
      <c r="M1105" s="114" t="str">
        <f t="shared" si="17"/>
        <v xml:space="preserve">   </v>
      </c>
    </row>
    <row r="1106" spans="1:13" s="55" customFormat="1" x14ac:dyDescent="0.2">
      <c r="A1106" s="260"/>
      <c r="B1106" s="255"/>
      <c r="C1106" s="115"/>
      <c r="D1106" s="116"/>
      <c r="E1106" s="117"/>
      <c r="F1106" s="118"/>
      <c r="G1106" s="112"/>
      <c r="H1106" s="112"/>
      <c r="I1106" s="111"/>
      <c r="J1106" s="111"/>
      <c r="K1106" s="86"/>
      <c r="L1106" s="119"/>
      <c r="M1106" s="114" t="str">
        <f t="shared" si="17"/>
        <v xml:space="preserve">   </v>
      </c>
    </row>
    <row r="1107" spans="1:13" s="55" customFormat="1" x14ac:dyDescent="0.2">
      <c r="A1107" s="260"/>
      <c r="B1107" s="255"/>
      <c r="C1107" s="115"/>
      <c r="D1107" s="116"/>
      <c r="E1107" s="117"/>
      <c r="F1107" s="118"/>
      <c r="G1107" s="112"/>
      <c r="H1107" s="112"/>
      <c r="I1107" s="111"/>
      <c r="J1107" s="111"/>
      <c r="K1107" s="86"/>
      <c r="L1107" s="119"/>
      <c r="M1107" s="114" t="str">
        <f t="shared" si="17"/>
        <v xml:space="preserve">   </v>
      </c>
    </row>
    <row r="1108" spans="1:13" s="55" customFormat="1" x14ac:dyDescent="0.2">
      <c r="A1108" s="260"/>
      <c r="B1108" s="255"/>
      <c r="C1108" s="115"/>
      <c r="D1108" s="116"/>
      <c r="E1108" s="117"/>
      <c r="F1108" s="118"/>
      <c r="G1108" s="112"/>
      <c r="H1108" s="112"/>
      <c r="I1108" s="111"/>
      <c r="J1108" s="111"/>
      <c r="K1108" s="86"/>
      <c r="L1108" s="119"/>
      <c r="M1108" s="114" t="str">
        <f t="shared" si="17"/>
        <v xml:space="preserve">   </v>
      </c>
    </row>
    <row r="1109" spans="1:13" s="55" customFormat="1" x14ac:dyDescent="0.2">
      <c r="A1109" s="260"/>
      <c r="B1109" s="255"/>
      <c r="C1109" s="115"/>
      <c r="D1109" s="116"/>
      <c r="E1109" s="117"/>
      <c r="F1109" s="118"/>
      <c r="G1109" s="112"/>
      <c r="H1109" s="112"/>
      <c r="I1109" s="111"/>
      <c r="J1109" s="111"/>
      <c r="K1109" s="86"/>
      <c r="L1109" s="119"/>
      <c r="M1109" s="114" t="str">
        <f t="shared" si="17"/>
        <v xml:space="preserve">   </v>
      </c>
    </row>
    <row r="1110" spans="1:13" s="55" customFormat="1" x14ac:dyDescent="0.2">
      <c r="A1110" s="260"/>
      <c r="B1110" s="255"/>
      <c r="C1110" s="115"/>
      <c r="D1110" s="116"/>
      <c r="E1110" s="117"/>
      <c r="F1110" s="118"/>
      <c r="G1110" s="112"/>
      <c r="H1110" s="112"/>
      <c r="I1110" s="111"/>
      <c r="J1110" s="111"/>
      <c r="K1110" s="86"/>
      <c r="L1110" s="119"/>
      <c r="M1110" s="114" t="str">
        <f t="shared" si="17"/>
        <v xml:space="preserve">   </v>
      </c>
    </row>
    <row r="1111" spans="1:13" s="55" customFormat="1" x14ac:dyDescent="0.2">
      <c r="A1111" s="260"/>
      <c r="B1111" s="255"/>
      <c r="C1111" s="115"/>
      <c r="D1111" s="116"/>
      <c r="E1111" s="117"/>
      <c r="F1111" s="118"/>
      <c r="G1111" s="112"/>
      <c r="H1111" s="112"/>
      <c r="I1111" s="111"/>
      <c r="J1111" s="111"/>
      <c r="K1111" s="86"/>
      <c r="L1111" s="119"/>
      <c r="M1111" s="114" t="str">
        <f t="shared" si="17"/>
        <v xml:space="preserve">   </v>
      </c>
    </row>
    <row r="1112" spans="1:13" s="55" customFormat="1" x14ac:dyDescent="0.2">
      <c r="A1112" s="260"/>
      <c r="B1112" s="255"/>
      <c r="C1112" s="115"/>
      <c r="D1112" s="116"/>
      <c r="E1112" s="117"/>
      <c r="F1112" s="118"/>
      <c r="G1112" s="112"/>
      <c r="H1112" s="112"/>
      <c r="I1112" s="111"/>
      <c r="J1112" s="111"/>
      <c r="K1112" s="86"/>
      <c r="L1112" s="119"/>
      <c r="M1112" s="114" t="str">
        <f t="shared" si="17"/>
        <v xml:space="preserve">   </v>
      </c>
    </row>
    <row r="1113" spans="1:13" s="48" customFormat="1" ht="15" customHeight="1" x14ac:dyDescent="0.2">
      <c r="A1113" s="260" t="s">
        <v>83</v>
      </c>
      <c r="B1113" s="256" t="s">
        <v>105</v>
      </c>
      <c r="C1113" s="111"/>
      <c r="D1113" s="111"/>
      <c r="E1113" s="111"/>
      <c r="F1113" s="111"/>
      <c r="G1113" s="112"/>
      <c r="H1113" s="112"/>
      <c r="I1113" s="111"/>
      <c r="J1113" s="111"/>
      <c r="K1113" s="86"/>
      <c r="L1113" s="120" t="str">
        <f>CONCATENATE(C1113," ",D1113," ",E1113," ",F1113," ",C1114," ",D1114," ",E1114," ",F1114)</f>
        <v xml:space="preserve">       </v>
      </c>
      <c r="M1113" s="114" t="str">
        <f t="shared" si="17"/>
        <v xml:space="preserve">   </v>
      </c>
    </row>
    <row r="1114" spans="1:13" s="48" customFormat="1" x14ac:dyDescent="0.2">
      <c r="A1114" s="260"/>
      <c r="B1114" s="256"/>
      <c r="C1114" s="121"/>
      <c r="D1114" s="116"/>
      <c r="E1114" s="117"/>
      <c r="F1114" s="118"/>
      <c r="G1114" s="112"/>
      <c r="H1114" s="112"/>
      <c r="I1114" s="111"/>
      <c r="J1114" s="111"/>
      <c r="K1114" s="86"/>
      <c r="L1114" s="119"/>
      <c r="M1114" s="114" t="str">
        <f t="shared" si="17"/>
        <v xml:space="preserve">   </v>
      </c>
    </row>
    <row r="1115" spans="1:13" s="48" customFormat="1" x14ac:dyDescent="0.2">
      <c r="A1115" s="260"/>
      <c r="B1115" s="256"/>
      <c r="C1115" s="115"/>
      <c r="D1115" s="116"/>
      <c r="E1115" s="117"/>
      <c r="F1115" s="118"/>
      <c r="G1115" s="112"/>
      <c r="H1115" s="112"/>
      <c r="I1115" s="111"/>
      <c r="J1115" s="111"/>
      <c r="K1115" s="86"/>
      <c r="L1115" s="119"/>
      <c r="M1115" s="114" t="str">
        <f t="shared" si="17"/>
        <v xml:space="preserve">   </v>
      </c>
    </row>
    <row r="1116" spans="1:13" s="48" customFormat="1" x14ac:dyDescent="0.2">
      <c r="A1116" s="260"/>
      <c r="B1116" s="256"/>
      <c r="C1116" s="115"/>
      <c r="D1116" s="116"/>
      <c r="E1116" s="117"/>
      <c r="F1116" s="118"/>
      <c r="G1116" s="112"/>
      <c r="H1116" s="112"/>
      <c r="I1116" s="111"/>
      <c r="J1116" s="111"/>
      <c r="K1116" s="86"/>
      <c r="L1116" s="119"/>
      <c r="M1116" s="114" t="str">
        <f t="shared" si="17"/>
        <v xml:space="preserve">   </v>
      </c>
    </row>
    <row r="1117" spans="1:13" s="55" customFormat="1" x14ac:dyDescent="0.2">
      <c r="A1117" s="260"/>
      <c r="B1117" s="256"/>
      <c r="C1117" s="115"/>
      <c r="D1117" s="116"/>
      <c r="E1117" s="117"/>
      <c r="F1117" s="118"/>
      <c r="G1117" s="112"/>
      <c r="H1117" s="112"/>
      <c r="I1117" s="111"/>
      <c r="J1117" s="111"/>
      <c r="K1117" s="86"/>
      <c r="L1117" s="119"/>
      <c r="M1117" s="114" t="str">
        <f t="shared" si="17"/>
        <v xml:space="preserve">   </v>
      </c>
    </row>
    <row r="1118" spans="1:13" s="55" customFormat="1" x14ac:dyDescent="0.2">
      <c r="A1118" s="260"/>
      <c r="B1118" s="256"/>
      <c r="C1118" s="115"/>
      <c r="D1118" s="116"/>
      <c r="E1118" s="117"/>
      <c r="F1118" s="118"/>
      <c r="G1118" s="112"/>
      <c r="H1118" s="112"/>
      <c r="I1118" s="111"/>
      <c r="J1118" s="111"/>
      <c r="K1118" s="86"/>
      <c r="L1118" s="119"/>
      <c r="M1118" s="114" t="str">
        <f t="shared" si="17"/>
        <v xml:space="preserve">   </v>
      </c>
    </row>
    <row r="1119" spans="1:13" s="55" customFormat="1" x14ac:dyDescent="0.2">
      <c r="A1119" s="260"/>
      <c r="B1119" s="256"/>
      <c r="C1119" s="115"/>
      <c r="D1119" s="116"/>
      <c r="E1119" s="117"/>
      <c r="F1119" s="118"/>
      <c r="G1119" s="112"/>
      <c r="H1119" s="112"/>
      <c r="I1119" s="111"/>
      <c r="J1119" s="111"/>
      <c r="K1119" s="86"/>
      <c r="L1119" s="119"/>
      <c r="M1119" s="114" t="str">
        <f t="shared" si="17"/>
        <v xml:space="preserve">   </v>
      </c>
    </row>
    <row r="1120" spans="1:13" s="55" customFormat="1" x14ac:dyDescent="0.2">
      <c r="A1120" s="260"/>
      <c r="B1120" s="256"/>
      <c r="C1120" s="115"/>
      <c r="D1120" s="116"/>
      <c r="E1120" s="117"/>
      <c r="F1120" s="118"/>
      <c r="G1120" s="112"/>
      <c r="H1120" s="112"/>
      <c r="I1120" s="111"/>
      <c r="J1120" s="111"/>
      <c r="K1120" s="86"/>
      <c r="L1120" s="119"/>
      <c r="M1120" s="114" t="str">
        <f t="shared" si="17"/>
        <v xml:space="preserve">   </v>
      </c>
    </row>
    <row r="1121" spans="1:13" s="48" customFormat="1" x14ac:dyDescent="0.2">
      <c r="A1121" s="260"/>
      <c r="B1121" s="256"/>
      <c r="C1121" s="115"/>
      <c r="D1121" s="116"/>
      <c r="E1121" s="117"/>
      <c r="F1121" s="118"/>
      <c r="G1121" s="112"/>
      <c r="H1121" s="112"/>
      <c r="I1121" s="111"/>
      <c r="J1121" s="111"/>
      <c r="K1121" s="86"/>
      <c r="L1121" s="119"/>
      <c r="M1121" s="114" t="str">
        <f t="shared" si="17"/>
        <v xml:space="preserve">   </v>
      </c>
    </row>
    <row r="1122" spans="1:13" s="48" customFormat="1" x14ac:dyDescent="0.2">
      <c r="A1122" s="260"/>
      <c r="B1122" s="256"/>
      <c r="C1122" s="122"/>
      <c r="D1122" s="123"/>
      <c r="E1122" s="124"/>
      <c r="F1122" s="125"/>
      <c r="G1122" s="112"/>
      <c r="H1122" s="112"/>
      <c r="I1122" s="111"/>
      <c r="J1122" s="111"/>
      <c r="K1122" s="86"/>
      <c r="L1122" s="119"/>
      <c r="M1122" s="114" t="str">
        <f t="shared" si="17"/>
        <v xml:space="preserve">   </v>
      </c>
    </row>
    <row r="1123" spans="1:13" s="48" customFormat="1" ht="15" customHeight="1" x14ac:dyDescent="0.2">
      <c r="A1123" s="260" t="s">
        <v>83</v>
      </c>
      <c r="B1123" s="256" t="s">
        <v>105</v>
      </c>
      <c r="C1123" s="111"/>
      <c r="D1123" s="111"/>
      <c r="E1123" s="111"/>
      <c r="F1123" s="111"/>
      <c r="G1123" s="112"/>
      <c r="H1123" s="112"/>
      <c r="I1123" s="111"/>
      <c r="J1123" s="111"/>
      <c r="K1123" s="86"/>
      <c r="L1123" s="120" t="str">
        <f>CONCATENATE(C1123," ",D1123," ",E1123," ",F1123," ",C1124," ",D1124," ",E1124," ",F1124)</f>
        <v xml:space="preserve">       </v>
      </c>
      <c r="M1123" s="114" t="str">
        <f t="shared" si="17"/>
        <v xml:space="preserve">   </v>
      </c>
    </row>
    <row r="1124" spans="1:13" s="48" customFormat="1" x14ac:dyDescent="0.2">
      <c r="A1124" s="260"/>
      <c r="B1124" s="256"/>
      <c r="C1124" s="121"/>
      <c r="D1124" s="116"/>
      <c r="E1124" s="117"/>
      <c r="F1124" s="118"/>
      <c r="G1124" s="112"/>
      <c r="H1124" s="112"/>
      <c r="I1124" s="111"/>
      <c r="J1124" s="111"/>
      <c r="K1124" s="86"/>
      <c r="L1124" s="119"/>
      <c r="M1124" s="114" t="str">
        <f t="shared" si="17"/>
        <v xml:space="preserve">   </v>
      </c>
    </row>
    <row r="1125" spans="1:13" s="48" customFormat="1" x14ac:dyDescent="0.2">
      <c r="A1125" s="260"/>
      <c r="B1125" s="256"/>
      <c r="C1125" s="115"/>
      <c r="D1125" s="116"/>
      <c r="E1125" s="117"/>
      <c r="F1125" s="118"/>
      <c r="G1125" s="112"/>
      <c r="H1125" s="112"/>
      <c r="I1125" s="111"/>
      <c r="J1125" s="111"/>
      <c r="K1125" s="86"/>
      <c r="L1125" s="119"/>
      <c r="M1125" s="114" t="str">
        <f t="shared" si="17"/>
        <v xml:space="preserve">   </v>
      </c>
    </row>
    <row r="1126" spans="1:13" s="48" customFormat="1" x14ac:dyDescent="0.2">
      <c r="A1126" s="260"/>
      <c r="B1126" s="256"/>
      <c r="C1126" s="115"/>
      <c r="D1126" s="116"/>
      <c r="E1126" s="117"/>
      <c r="F1126" s="118"/>
      <c r="G1126" s="112"/>
      <c r="H1126" s="112"/>
      <c r="I1126" s="111"/>
      <c r="J1126" s="111"/>
      <c r="K1126" s="86"/>
      <c r="L1126" s="119"/>
      <c r="M1126" s="114" t="str">
        <f t="shared" si="17"/>
        <v xml:space="preserve">   </v>
      </c>
    </row>
    <row r="1127" spans="1:13" s="55" customFormat="1" x14ac:dyDescent="0.2">
      <c r="A1127" s="260"/>
      <c r="B1127" s="256"/>
      <c r="C1127" s="115"/>
      <c r="D1127" s="116"/>
      <c r="E1127" s="117"/>
      <c r="F1127" s="118"/>
      <c r="G1127" s="112"/>
      <c r="H1127" s="112"/>
      <c r="I1127" s="111"/>
      <c r="J1127" s="111"/>
      <c r="K1127" s="86"/>
      <c r="L1127" s="119"/>
      <c r="M1127" s="114" t="str">
        <f t="shared" si="17"/>
        <v xml:space="preserve">   </v>
      </c>
    </row>
    <row r="1128" spans="1:13" s="55" customFormat="1" x14ac:dyDescent="0.2">
      <c r="A1128" s="260"/>
      <c r="B1128" s="256"/>
      <c r="C1128" s="115"/>
      <c r="D1128" s="116"/>
      <c r="E1128" s="117"/>
      <c r="F1128" s="118"/>
      <c r="G1128" s="112"/>
      <c r="H1128" s="112"/>
      <c r="I1128" s="111"/>
      <c r="J1128" s="111"/>
      <c r="K1128" s="86"/>
      <c r="L1128" s="119"/>
      <c r="M1128" s="114" t="str">
        <f t="shared" si="17"/>
        <v xml:space="preserve">   </v>
      </c>
    </row>
    <row r="1129" spans="1:13" s="55" customFormat="1" x14ac:dyDescent="0.2">
      <c r="A1129" s="260"/>
      <c r="B1129" s="256"/>
      <c r="C1129" s="115"/>
      <c r="D1129" s="116"/>
      <c r="E1129" s="117"/>
      <c r="F1129" s="118"/>
      <c r="G1129" s="112"/>
      <c r="H1129" s="112"/>
      <c r="I1129" s="111"/>
      <c r="J1129" s="111"/>
      <c r="K1129" s="86"/>
      <c r="L1129" s="119"/>
      <c r="M1129" s="114" t="str">
        <f t="shared" si="17"/>
        <v xml:space="preserve">   </v>
      </c>
    </row>
    <row r="1130" spans="1:13" s="55" customFormat="1" x14ac:dyDescent="0.2">
      <c r="A1130" s="260"/>
      <c r="B1130" s="256"/>
      <c r="C1130" s="115"/>
      <c r="D1130" s="116"/>
      <c r="E1130" s="117"/>
      <c r="F1130" s="118"/>
      <c r="G1130" s="112"/>
      <c r="H1130" s="112"/>
      <c r="I1130" s="111"/>
      <c r="J1130" s="111"/>
      <c r="K1130" s="86"/>
      <c r="L1130" s="119"/>
      <c r="M1130" s="114" t="str">
        <f t="shared" si="17"/>
        <v xml:space="preserve">   </v>
      </c>
    </row>
    <row r="1131" spans="1:13" s="48" customFormat="1" x14ac:dyDescent="0.2">
      <c r="A1131" s="260"/>
      <c r="B1131" s="256"/>
      <c r="C1131" s="115"/>
      <c r="D1131" s="116"/>
      <c r="E1131" s="117"/>
      <c r="F1131" s="118"/>
      <c r="G1131" s="112"/>
      <c r="H1131" s="112"/>
      <c r="I1131" s="111"/>
      <c r="J1131" s="111"/>
      <c r="K1131" s="86"/>
      <c r="L1131" s="119"/>
      <c r="M1131" s="114" t="str">
        <f t="shared" si="17"/>
        <v xml:space="preserve">   </v>
      </c>
    </row>
    <row r="1132" spans="1:13" s="48" customFormat="1" x14ac:dyDescent="0.2">
      <c r="A1132" s="260"/>
      <c r="B1132" s="256"/>
      <c r="C1132" s="122"/>
      <c r="D1132" s="123"/>
      <c r="E1132" s="124"/>
      <c r="F1132" s="125"/>
      <c r="G1132" s="112"/>
      <c r="H1132" s="112"/>
      <c r="I1132" s="111"/>
      <c r="J1132" s="111"/>
      <c r="K1132" s="86"/>
      <c r="L1132" s="126"/>
      <c r="M1132" s="114" t="str">
        <f t="shared" si="17"/>
        <v xml:space="preserve">   </v>
      </c>
    </row>
    <row r="1133" spans="1:13" s="48" customFormat="1" ht="15" customHeight="1" x14ac:dyDescent="0.2">
      <c r="A1133" s="260" t="s">
        <v>83</v>
      </c>
      <c r="B1133" s="256" t="s">
        <v>105</v>
      </c>
      <c r="C1133" s="111"/>
      <c r="D1133" s="111"/>
      <c r="E1133" s="111"/>
      <c r="F1133" s="111"/>
      <c r="G1133" s="112"/>
      <c r="H1133" s="112"/>
      <c r="I1133" s="111"/>
      <c r="J1133" s="111"/>
      <c r="K1133" s="86"/>
      <c r="L1133" s="120" t="str">
        <f>CONCATENATE(C1133," ",D1133," ",E1133," ",F1133," ",C1134," ",D1134," ",E1134," ",F1134)</f>
        <v xml:space="preserve">       </v>
      </c>
      <c r="M1133" s="114" t="str">
        <f t="shared" si="17"/>
        <v xml:space="preserve">   </v>
      </c>
    </row>
    <row r="1134" spans="1:13" s="48" customFormat="1" x14ac:dyDescent="0.2">
      <c r="A1134" s="260"/>
      <c r="B1134" s="256"/>
      <c r="C1134" s="121"/>
      <c r="D1134" s="116"/>
      <c r="E1134" s="117"/>
      <c r="F1134" s="118"/>
      <c r="G1134" s="112"/>
      <c r="H1134" s="112"/>
      <c r="I1134" s="111"/>
      <c r="J1134" s="111"/>
      <c r="K1134" s="86"/>
      <c r="L1134" s="119"/>
      <c r="M1134" s="114" t="str">
        <f t="shared" si="17"/>
        <v xml:space="preserve">   </v>
      </c>
    </row>
    <row r="1135" spans="1:13" s="48" customFormat="1" x14ac:dyDescent="0.2">
      <c r="A1135" s="260"/>
      <c r="B1135" s="256"/>
      <c r="C1135" s="115"/>
      <c r="D1135" s="116"/>
      <c r="E1135" s="117"/>
      <c r="F1135" s="118"/>
      <c r="G1135" s="112"/>
      <c r="H1135" s="112"/>
      <c r="I1135" s="111"/>
      <c r="J1135" s="111"/>
      <c r="K1135" s="86"/>
      <c r="L1135" s="119"/>
      <c r="M1135" s="114" t="str">
        <f t="shared" si="17"/>
        <v xml:space="preserve">   </v>
      </c>
    </row>
    <row r="1136" spans="1:13" s="48" customFormat="1" x14ac:dyDescent="0.2">
      <c r="A1136" s="260"/>
      <c r="B1136" s="256"/>
      <c r="C1136" s="115"/>
      <c r="D1136" s="116"/>
      <c r="E1136" s="117"/>
      <c r="F1136" s="118"/>
      <c r="G1136" s="112"/>
      <c r="H1136" s="112"/>
      <c r="I1136" s="111"/>
      <c r="J1136" s="111"/>
      <c r="K1136" s="86"/>
      <c r="L1136" s="119"/>
      <c r="M1136" s="114" t="str">
        <f t="shared" si="17"/>
        <v xml:space="preserve">   </v>
      </c>
    </row>
    <row r="1137" spans="1:13" s="55" customFormat="1" x14ac:dyDescent="0.2">
      <c r="A1137" s="260"/>
      <c r="B1137" s="256"/>
      <c r="C1137" s="115"/>
      <c r="D1137" s="116"/>
      <c r="E1137" s="117"/>
      <c r="F1137" s="118"/>
      <c r="G1137" s="112"/>
      <c r="H1137" s="112"/>
      <c r="I1137" s="111"/>
      <c r="J1137" s="111"/>
      <c r="K1137" s="86"/>
      <c r="L1137" s="119"/>
      <c r="M1137" s="114" t="str">
        <f t="shared" si="17"/>
        <v xml:space="preserve">   </v>
      </c>
    </row>
    <row r="1138" spans="1:13" s="55" customFormat="1" x14ac:dyDescent="0.2">
      <c r="A1138" s="260"/>
      <c r="B1138" s="256"/>
      <c r="C1138" s="115"/>
      <c r="D1138" s="116"/>
      <c r="E1138" s="117"/>
      <c r="F1138" s="118"/>
      <c r="G1138" s="112"/>
      <c r="H1138" s="112"/>
      <c r="I1138" s="111"/>
      <c r="J1138" s="111"/>
      <c r="K1138" s="86"/>
      <c r="L1138" s="119"/>
      <c r="M1138" s="114" t="str">
        <f t="shared" si="17"/>
        <v xml:space="preserve">   </v>
      </c>
    </row>
    <row r="1139" spans="1:13" s="55" customFormat="1" x14ac:dyDescent="0.2">
      <c r="A1139" s="260"/>
      <c r="B1139" s="256"/>
      <c r="C1139" s="115"/>
      <c r="D1139" s="116"/>
      <c r="E1139" s="117"/>
      <c r="F1139" s="118"/>
      <c r="G1139" s="112"/>
      <c r="H1139" s="112"/>
      <c r="I1139" s="111"/>
      <c r="J1139" s="111"/>
      <c r="K1139" s="86"/>
      <c r="L1139" s="119"/>
      <c r="M1139" s="114" t="str">
        <f t="shared" si="17"/>
        <v xml:space="preserve">   </v>
      </c>
    </row>
    <row r="1140" spans="1:13" s="55" customFormat="1" x14ac:dyDescent="0.2">
      <c r="A1140" s="260"/>
      <c r="B1140" s="256"/>
      <c r="C1140" s="115"/>
      <c r="D1140" s="116"/>
      <c r="E1140" s="117"/>
      <c r="F1140" s="118"/>
      <c r="G1140" s="112"/>
      <c r="H1140" s="112"/>
      <c r="I1140" s="111"/>
      <c r="J1140" s="111"/>
      <c r="K1140" s="86"/>
      <c r="L1140" s="119"/>
      <c r="M1140" s="114" t="str">
        <f t="shared" si="17"/>
        <v xml:space="preserve">   </v>
      </c>
    </row>
    <row r="1141" spans="1:13" s="48" customFormat="1" x14ac:dyDescent="0.2">
      <c r="A1141" s="260"/>
      <c r="B1141" s="256"/>
      <c r="C1141" s="115"/>
      <c r="D1141" s="116"/>
      <c r="E1141" s="117"/>
      <c r="F1141" s="118"/>
      <c r="G1141" s="112"/>
      <c r="H1141" s="112"/>
      <c r="I1141" s="111"/>
      <c r="J1141" s="111"/>
      <c r="K1141" s="86"/>
      <c r="L1141" s="119"/>
      <c r="M1141" s="114" t="str">
        <f t="shared" si="17"/>
        <v xml:space="preserve">   </v>
      </c>
    </row>
    <row r="1142" spans="1:13" s="48" customFormat="1" x14ac:dyDescent="0.2">
      <c r="A1142" s="260"/>
      <c r="B1142" s="256"/>
      <c r="C1142" s="122"/>
      <c r="D1142" s="123"/>
      <c r="E1142" s="124"/>
      <c r="F1142" s="125"/>
      <c r="G1142" s="112"/>
      <c r="H1142" s="112"/>
      <c r="I1142" s="111"/>
      <c r="J1142" s="111"/>
      <c r="K1142" s="86"/>
      <c r="L1142" s="119"/>
      <c r="M1142" s="114" t="str">
        <f t="shared" si="17"/>
        <v xml:space="preserve">   </v>
      </c>
    </row>
    <row r="1143" spans="1:13" s="48" customFormat="1" ht="15" customHeight="1" x14ac:dyDescent="0.2">
      <c r="A1143" s="260" t="s">
        <v>83</v>
      </c>
      <c r="B1143" s="256" t="s">
        <v>105</v>
      </c>
      <c r="C1143" s="111"/>
      <c r="D1143" s="111"/>
      <c r="E1143" s="111"/>
      <c r="F1143" s="111"/>
      <c r="G1143" s="112"/>
      <c r="H1143" s="112"/>
      <c r="I1143" s="111"/>
      <c r="J1143" s="111"/>
      <c r="K1143" s="86"/>
      <c r="L1143" s="120" t="str">
        <f>CONCATENATE(C1143," ",D1143," ",E1143," ",F1143," ",C1144," ",D1144," ",E1144," ",F1144)</f>
        <v xml:space="preserve">       </v>
      </c>
      <c r="M1143" s="114" t="str">
        <f t="shared" si="17"/>
        <v xml:space="preserve">   </v>
      </c>
    </row>
    <row r="1144" spans="1:13" s="48" customFormat="1" x14ac:dyDescent="0.2">
      <c r="A1144" s="260"/>
      <c r="B1144" s="256"/>
      <c r="C1144" s="121"/>
      <c r="D1144" s="116"/>
      <c r="E1144" s="117"/>
      <c r="F1144" s="118"/>
      <c r="G1144" s="112"/>
      <c r="H1144" s="112"/>
      <c r="I1144" s="111"/>
      <c r="J1144" s="111"/>
      <c r="K1144" s="86"/>
      <c r="L1144" s="119"/>
      <c r="M1144" s="114" t="str">
        <f t="shared" si="17"/>
        <v xml:space="preserve">   </v>
      </c>
    </row>
    <row r="1145" spans="1:13" s="48" customFormat="1" x14ac:dyDescent="0.2">
      <c r="A1145" s="260"/>
      <c r="B1145" s="256"/>
      <c r="C1145" s="115"/>
      <c r="D1145" s="116"/>
      <c r="E1145" s="117"/>
      <c r="F1145" s="118"/>
      <c r="G1145" s="112"/>
      <c r="H1145" s="112"/>
      <c r="I1145" s="111"/>
      <c r="J1145" s="111"/>
      <c r="K1145" s="86"/>
      <c r="L1145" s="119"/>
      <c r="M1145" s="114" t="str">
        <f t="shared" si="17"/>
        <v xml:space="preserve">   </v>
      </c>
    </row>
    <row r="1146" spans="1:13" s="48" customFormat="1" x14ac:dyDescent="0.2">
      <c r="A1146" s="260"/>
      <c r="B1146" s="256"/>
      <c r="C1146" s="115"/>
      <c r="D1146" s="116"/>
      <c r="E1146" s="117"/>
      <c r="F1146" s="118"/>
      <c r="G1146" s="112"/>
      <c r="H1146" s="112"/>
      <c r="I1146" s="111"/>
      <c r="J1146" s="111"/>
      <c r="K1146" s="86"/>
      <c r="L1146" s="119"/>
      <c r="M1146" s="114" t="str">
        <f t="shared" si="17"/>
        <v xml:space="preserve">   </v>
      </c>
    </row>
    <row r="1147" spans="1:13" s="55" customFormat="1" x14ac:dyDescent="0.2">
      <c r="A1147" s="260"/>
      <c r="B1147" s="256"/>
      <c r="C1147" s="115"/>
      <c r="D1147" s="116"/>
      <c r="E1147" s="117"/>
      <c r="F1147" s="118"/>
      <c r="G1147" s="112"/>
      <c r="H1147" s="112"/>
      <c r="I1147" s="111"/>
      <c r="J1147" s="111"/>
      <c r="K1147" s="86"/>
      <c r="L1147" s="119"/>
      <c r="M1147" s="114" t="str">
        <f t="shared" si="17"/>
        <v xml:space="preserve">   </v>
      </c>
    </row>
    <row r="1148" spans="1:13" s="55" customFormat="1" x14ac:dyDescent="0.2">
      <c r="A1148" s="260"/>
      <c r="B1148" s="256"/>
      <c r="C1148" s="115"/>
      <c r="D1148" s="116"/>
      <c r="E1148" s="117"/>
      <c r="F1148" s="118"/>
      <c r="G1148" s="112"/>
      <c r="H1148" s="112"/>
      <c r="I1148" s="111"/>
      <c r="J1148" s="111"/>
      <c r="K1148" s="86"/>
      <c r="L1148" s="119"/>
      <c r="M1148" s="114" t="str">
        <f t="shared" si="17"/>
        <v xml:space="preserve">   </v>
      </c>
    </row>
    <row r="1149" spans="1:13" s="55" customFormat="1" x14ac:dyDescent="0.2">
      <c r="A1149" s="260"/>
      <c r="B1149" s="256"/>
      <c r="C1149" s="115"/>
      <c r="D1149" s="116"/>
      <c r="E1149" s="117"/>
      <c r="F1149" s="118"/>
      <c r="G1149" s="112"/>
      <c r="H1149" s="112"/>
      <c r="I1149" s="111"/>
      <c r="J1149" s="111"/>
      <c r="K1149" s="86"/>
      <c r="L1149" s="119"/>
      <c r="M1149" s="114" t="str">
        <f t="shared" si="17"/>
        <v xml:space="preserve">   </v>
      </c>
    </row>
    <row r="1150" spans="1:13" s="55" customFormat="1" x14ac:dyDescent="0.2">
      <c r="A1150" s="260"/>
      <c r="B1150" s="256"/>
      <c r="C1150" s="115"/>
      <c r="D1150" s="116"/>
      <c r="E1150" s="117"/>
      <c r="F1150" s="118"/>
      <c r="G1150" s="112"/>
      <c r="H1150" s="112"/>
      <c r="I1150" s="111"/>
      <c r="J1150" s="111"/>
      <c r="K1150" s="86"/>
      <c r="L1150" s="119"/>
      <c r="M1150" s="114" t="str">
        <f t="shared" si="17"/>
        <v xml:space="preserve">   </v>
      </c>
    </row>
    <row r="1151" spans="1:13" s="48" customFormat="1" x14ac:dyDescent="0.2">
      <c r="A1151" s="260"/>
      <c r="B1151" s="256"/>
      <c r="C1151" s="115"/>
      <c r="D1151" s="116"/>
      <c r="E1151" s="117"/>
      <c r="F1151" s="118"/>
      <c r="G1151" s="112"/>
      <c r="H1151" s="112"/>
      <c r="I1151" s="111"/>
      <c r="J1151" s="111"/>
      <c r="K1151" s="86"/>
      <c r="L1151" s="119"/>
      <c r="M1151" s="114" t="str">
        <f t="shared" si="17"/>
        <v xml:space="preserve">   </v>
      </c>
    </row>
    <row r="1152" spans="1:13" s="48" customFormat="1" x14ac:dyDescent="0.2">
      <c r="A1152" s="260"/>
      <c r="B1152" s="256"/>
      <c r="C1152" s="122"/>
      <c r="D1152" s="123"/>
      <c r="E1152" s="124"/>
      <c r="F1152" s="125"/>
      <c r="G1152" s="112"/>
      <c r="H1152" s="112"/>
      <c r="I1152" s="111"/>
      <c r="J1152" s="111"/>
      <c r="K1152" s="86"/>
      <c r="L1152" s="126"/>
      <c r="M1152" s="114" t="str">
        <f t="shared" si="17"/>
        <v xml:space="preserve">   </v>
      </c>
    </row>
    <row r="1153" spans="1:13" s="48" customFormat="1" ht="15" customHeight="1" x14ac:dyDescent="0.2">
      <c r="A1153" s="260" t="s">
        <v>83</v>
      </c>
      <c r="B1153" s="256" t="s">
        <v>105</v>
      </c>
      <c r="C1153" s="111"/>
      <c r="D1153" s="111"/>
      <c r="E1153" s="111"/>
      <c r="F1153" s="111"/>
      <c r="G1153" s="112"/>
      <c r="H1153" s="112"/>
      <c r="I1153" s="111"/>
      <c r="J1153" s="111"/>
      <c r="K1153" s="86"/>
      <c r="L1153" s="120" t="str">
        <f>CONCATENATE(C1153," ",D1153," ",E1153," ",F1153," ",C1154," ",D1154," ",E1154," ",F1154)</f>
        <v xml:space="preserve">       </v>
      </c>
      <c r="M1153" s="114" t="str">
        <f t="shared" si="17"/>
        <v xml:space="preserve">   </v>
      </c>
    </row>
    <row r="1154" spans="1:13" s="48" customFormat="1" x14ac:dyDescent="0.2">
      <c r="A1154" s="260"/>
      <c r="B1154" s="256"/>
      <c r="C1154" s="121"/>
      <c r="D1154" s="116"/>
      <c r="E1154" s="117"/>
      <c r="F1154" s="118"/>
      <c r="G1154" s="112"/>
      <c r="H1154" s="112"/>
      <c r="I1154" s="111"/>
      <c r="J1154" s="111"/>
      <c r="K1154" s="86"/>
      <c r="L1154" s="119"/>
      <c r="M1154" s="114" t="str">
        <f t="shared" si="17"/>
        <v xml:space="preserve">   </v>
      </c>
    </row>
    <row r="1155" spans="1:13" s="48" customFormat="1" x14ac:dyDescent="0.2">
      <c r="A1155" s="260"/>
      <c r="B1155" s="256"/>
      <c r="C1155" s="115"/>
      <c r="D1155" s="116"/>
      <c r="E1155" s="117"/>
      <c r="F1155" s="118"/>
      <c r="G1155" s="112"/>
      <c r="H1155" s="112"/>
      <c r="I1155" s="111"/>
      <c r="J1155" s="111"/>
      <c r="K1155" s="86"/>
      <c r="L1155" s="119"/>
      <c r="M1155" s="114" t="str">
        <f t="shared" si="17"/>
        <v xml:space="preserve">   </v>
      </c>
    </row>
    <row r="1156" spans="1:13" s="48" customFormat="1" x14ac:dyDescent="0.2">
      <c r="A1156" s="260"/>
      <c r="B1156" s="256"/>
      <c r="C1156" s="115"/>
      <c r="D1156" s="116"/>
      <c r="E1156" s="117"/>
      <c r="F1156" s="118"/>
      <c r="G1156" s="112"/>
      <c r="H1156" s="112"/>
      <c r="I1156" s="111"/>
      <c r="J1156" s="111"/>
      <c r="K1156" s="86"/>
      <c r="L1156" s="119"/>
      <c r="M1156" s="114" t="str">
        <f t="shared" si="17"/>
        <v xml:space="preserve">   </v>
      </c>
    </row>
    <row r="1157" spans="1:13" s="55" customFormat="1" x14ac:dyDescent="0.2">
      <c r="A1157" s="260"/>
      <c r="B1157" s="256"/>
      <c r="C1157" s="115"/>
      <c r="D1157" s="116"/>
      <c r="E1157" s="117"/>
      <c r="F1157" s="118"/>
      <c r="G1157" s="112"/>
      <c r="H1157" s="112"/>
      <c r="I1157" s="111"/>
      <c r="J1157" s="111"/>
      <c r="K1157" s="86"/>
      <c r="L1157" s="119"/>
      <c r="M1157" s="114" t="str">
        <f t="shared" si="17"/>
        <v xml:space="preserve">   </v>
      </c>
    </row>
    <row r="1158" spans="1:13" s="55" customFormat="1" x14ac:dyDescent="0.2">
      <c r="A1158" s="260"/>
      <c r="B1158" s="256"/>
      <c r="C1158" s="115"/>
      <c r="D1158" s="116"/>
      <c r="E1158" s="117"/>
      <c r="F1158" s="118"/>
      <c r="G1158" s="112"/>
      <c r="H1158" s="112"/>
      <c r="I1158" s="111"/>
      <c r="J1158" s="111"/>
      <c r="K1158" s="86"/>
      <c r="L1158" s="119"/>
      <c r="M1158" s="114" t="str">
        <f t="shared" si="17"/>
        <v xml:space="preserve">   </v>
      </c>
    </row>
    <row r="1159" spans="1:13" s="55" customFormat="1" x14ac:dyDescent="0.2">
      <c r="A1159" s="260"/>
      <c r="B1159" s="256"/>
      <c r="C1159" s="115"/>
      <c r="D1159" s="116"/>
      <c r="E1159" s="117"/>
      <c r="F1159" s="118"/>
      <c r="G1159" s="112"/>
      <c r="H1159" s="112"/>
      <c r="I1159" s="111"/>
      <c r="J1159" s="111"/>
      <c r="K1159" s="86"/>
      <c r="L1159" s="119"/>
      <c r="M1159" s="114" t="str">
        <f t="shared" si="17"/>
        <v xml:space="preserve">   </v>
      </c>
    </row>
    <row r="1160" spans="1:13" s="55" customFormat="1" x14ac:dyDescent="0.2">
      <c r="A1160" s="260"/>
      <c r="B1160" s="256"/>
      <c r="C1160" s="115"/>
      <c r="D1160" s="116"/>
      <c r="E1160" s="117"/>
      <c r="F1160" s="118"/>
      <c r="G1160" s="112"/>
      <c r="H1160" s="112"/>
      <c r="I1160" s="111"/>
      <c r="J1160" s="111"/>
      <c r="K1160" s="86"/>
      <c r="L1160" s="119"/>
      <c r="M1160" s="114" t="str">
        <f t="shared" si="17"/>
        <v xml:space="preserve">   </v>
      </c>
    </row>
    <row r="1161" spans="1:13" s="48" customFormat="1" x14ac:dyDescent="0.2">
      <c r="A1161" s="260"/>
      <c r="B1161" s="256"/>
      <c r="C1161" s="115"/>
      <c r="D1161" s="116"/>
      <c r="E1161" s="117"/>
      <c r="F1161" s="118"/>
      <c r="G1161" s="112"/>
      <c r="H1161" s="112"/>
      <c r="I1161" s="111"/>
      <c r="J1161" s="111"/>
      <c r="K1161" s="86"/>
      <c r="L1161" s="119"/>
      <c r="M1161" s="114" t="str">
        <f t="shared" si="17"/>
        <v xml:space="preserve">   </v>
      </c>
    </row>
    <row r="1162" spans="1:13" s="48" customFormat="1" x14ac:dyDescent="0.2">
      <c r="A1162" s="260"/>
      <c r="B1162" s="256"/>
      <c r="C1162" s="122"/>
      <c r="D1162" s="123"/>
      <c r="E1162" s="124"/>
      <c r="F1162" s="125"/>
      <c r="G1162" s="112"/>
      <c r="H1162" s="112"/>
      <c r="I1162" s="111"/>
      <c r="J1162" s="111"/>
      <c r="K1162" s="86"/>
      <c r="L1162" s="119"/>
      <c r="M1162" s="114" t="str">
        <f t="shared" si="17"/>
        <v xml:space="preserve">   </v>
      </c>
    </row>
    <row r="1163" spans="1:13" s="48" customFormat="1" ht="15" customHeight="1" x14ac:dyDescent="0.2">
      <c r="A1163" s="260" t="s">
        <v>83</v>
      </c>
      <c r="B1163" s="256" t="s">
        <v>105</v>
      </c>
      <c r="C1163" s="111"/>
      <c r="D1163" s="111"/>
      <c r="E1163" s="111"/>
      <c r="F1163" s="111"/>
      <c r="G1163" s="112"/>
      <c r="H1163" s="112"/>
      <c r="I1163" s="111"/>
      <c r="J1163" s="111"/>
      <c r="K1163" s="86"/>
      <c r="L1163" s="120" t="str">
        <f>CONCATENATE(C1163," ",D1163," ",E1163," ",F1163," ",C1164," ",D1164," ",E1164," ",F1164)</f>
        <v xml:space="preserve">       </v>
      </c>
      <c r="M1163" s="114" t="str">
        <f t="shared" ref="M1163:M1226" si="18">CONCATENATE(G1163," ",H1163," ",I1163," ",J1163)</f>
        <v xml:space="preserve">   </v>
      </c>
    </row>
    <row r="1164" spans="1:13" s="48" customFormat="1" x14ac:dyDescent="0.2">
      <c r="A1164" s="260"/>
      <c r="B1164" s="256"/>
      <c r="C1164" s="121"/>
      <c r="D1164" s="116"/>
      <c r="E1164" s="117"/>
      <c r="F1164" s="118"/>
      <c r="G1164" s="112"/>
      <c r="H1164" s="112"/>
      <c r="I1164" s="111"/>
      <c r="J1164" s="111"/>
      <c r="K1164" s="86"/>
      <c r="L1164" s="119"/>
      <c r="M1164" s="114" t="str">
        <f t="shared" si="18"/>
        <v xml:space="preserve">   </v>
      </c>
    </row>
    <row r="1165" spans="1:13" s="48" customFormat="1" x14ac:dyDescent="0.2">
      <c r="A1165" s="260"/>
      <c r="B1165" s="256"/>
      <c r="C1165" s="115"/>
      <c r="D1165" s="116"/>
      <c r="E1165" s="117"/>
      <c r="F1165" s="118"/>
      <c r="G1165" s="112"/>
      <c r="H1165" s="112"/>
      <c r="I1165" s="111"/>
      <c r="J1165" s="111"/>
      <c r="K1165" s="86"/>
      <c r="L1165" s="119"/>
      <c r="M1165" s="114" t="str">
        <f t="shared" si="18"/>
        <v xml:space="preserve">   </v>
      </c>
    </row>
    <row r="1166" spans="1:13" s="48" customFormat="1" x14ac:dyDescent="0.2">
      <c r="A1166" s="260"/>
      <c r="B1166" s="256"/>
      <c r="C1166" s="115"/>
      <c r="D1166" s="116"/>
      <c r="E1166" s="117"/>
      <c r="F1166" s="118"/>
      <c r="G1166" s="112"/>
      <c r="H1166" s="112"/>
      <c r="I1166" s="111"/>
      <c r="J1166" s="111"/>
      <c r="K1166" s="86"/>
      <c r="L1166" s="119"/>
      <c r="M1166" s="114" t="str">
        <f t="shared" si="18"/>
        <v xml:space="preserve">   </v>
      </c>
    </row>
    <row r="1167" spans="1:13" s="55" customFormat="1" x14ac:dyDescent="0.2">
      <c r="A1167" s="260"/>
      <c r="B1167" s="256"/>
      <c r="C1167" s="115"/>
      <c r="D1167" s="116"/>
      <c r="E1167" s="117"/>
      <c r="F1167" s="118"/>
      <c r="G1167" s="112"/>
      <c r="H1167" s="112"/>
      <c r="I1167" s="111"/>
      <c r="J1167" s="111"/>
      <c r="K1167" s="86"/>
      <c r="L1167" s="119"/>
      <c r="M1167" s="114" t="str">
        <f t="shared" si="18"/>
        <v xml:space="preserve">   </v>
      </c>
    </row>
    <row r="1168" spans="1:13" s="55" customFormat="1" x14ac:dyDescent="0.2">
      <c r="A1168" s="260"/>
      <c r="B1168" s="256"/>
      <c r="C1168" s="115"/>
      <c r="D1168" s="116"/>
      <c r="E1168" s="117"/>
      <c r="F1168" s="118"/>
      <c r="G1168" s="112"/>
      <c r="H1168" s="112"/>
      <c r="I1168" s="111"/>
      <c r="J1168" s="111"/>
      <c r="K1168" s="86"/>
      <c r="L1168" s="119"/>
      <c r="M1168" s="114" t="str">
        <f t="shared" si="18"/>
        <v xml:space="preserve">   </v>
      </c>
    </row>
    <row r="1169" spans="1:13" s="55" customFormat="1" x14ac:dyDescent="0.2">
      <c r="A1169" s="260"/>
      <c r="B1169" s="256"/>
      <c r="C1169" s="115"/>
      <c r="D1169" s="116"/>
      <c r="E1169" s="117"/>
      <c r="F1169" s="118"/>
      <c r="G1169" s="112"/>
      <c r="H1169" s="112"/>
      <c r="I1169" s="111"/>
      <c r="J1169" s="111"/>
      <c r="K1169" s="86"/>
      <c r="L1169" s="119"/>
      <c r="M1169" s="114" t="str">
        <f t="shared" si="18"/>
        <v xml:space="preserve">   </v>
      </c>
    </row>
    <row r="1170" spans="1:13" s="55" customFormat="1" x14ac:dyDescent="0.2">
      <c r="A1170" s="260"/>
      <c r="B1170" s="256"/>
      <c r="C1170" s="115"/>
      <c r="D1170" s="116"/>
      <c r="E1170" s="117"/>
      <c r="F1170" s="118"/>
      <c r="G1170" s="112"/>
      <c r="H1170" s="112"/>
      <c r="I1170" s="111"/>
      <c r="J1170" s="111"/>
      <c r="K1170" s="86"/>
      <c r="L1170" s="119"/>
      <c r="M1170" s="114" t="str">
        <f t="shared" si="18"/>
        <v xml:space="preserve">   </v>
      </c>
    </row>
    <row r="1171" spans="1:13" s="48" customFormat="1" x14ac:dyDescent="0.2">
      <c r="A1171" s="260"/>
      <c r="B1171" s="256"/>
      <c r="C1171" s="115"/>
      <c r="D1171" s="116"/>
      <c r="E1171" s="117"/>
      <c r="F1171" s="118"/>
      <c r="G1171" s="112"/>
      <c r="H1171" s="112"/>
      <c r="I1171" s="111"/>
      <c r="J1171" s="111"/>
      <c r="K1171" s="86"/>
      <c r="L1171" s="119"/>
      <c r="M1171" s="114" t="str">
        <f t="shared" si="18"/>
        <v xml:space="preserve">   </v>
      </c>
    </row>
    <row r="1172" spans="1:13" s="48" customFormat="1" x14ac:dyDescent="0.2">
      <c r="A1172" s="260"/>
      <c r="B1172" s="256"/>
      <c r="C1172" s="122"/>
      <c r="D1172" s="123"/>
      <c r="E1172" s="124"/>
      <c r="F1172" s="125"/>
      <c r="G1172" s="112"/>
      <c r="H1172" s="112"/>
      <c r="I1172" s="111"/>
      <c r="J1172" s="111"/>
      <c r="K1172" s="86"/>
      <c r="L1172" s="126"/>
      <c r="M1172" s="114" t="str">
        <f t="shared" si="18"/>
        <v xml:space="preserve">   </v>
      </c>
    </row>
    <row r="1173" spans="1:13" s="48" customFormat="1" ht="15" customHeight="1" x14ac:dyDescent="0.2">
      <c r="A1173" s="260" t="s">
        <v>83</v>
      </c>
      <c r="B1173" s="256" t="s">
        <v>105</v>
      </c>
      <c r="C1173" s="111"/>
      <c r="D1173" s="111"/>
      <c r="E1173" s="111"/>
      <c r="F1173" s="111"/>
      <c r="G1173" s="112"/>
      <c r="H1173" s="112"/>
      <c r="I1173" s="111"/>
      <c r="J1173" s="111"/>
      <c r="K1173" s="86"/>
      <c r="L1173" s="120" t="str">
        <f>CONCATENATE(C1173," ",D1173," ",E1173," ",F1173," ",C1174," ",D1174," ",E1174," ",F1174)</f>
        <v xml:space="preserve">       </v>
      </c>
      <c r="M1173" s="114" t="str">
        <f t="shared" si="18"/>
        <v xml:space="preserve">   </v>
      </c>
    </row>
    <row r="1174" spans="1:13" s="48" customFormat="1" x14ac:dyDescent="0.2">
      <c r="A1174" s="260"/>
      <c r="B1174" s="256"/>
      <c r="C1174" s="121"/>
      <c r="D1174" s="116"/>
      <c r="E1174" s="117"/>
      <c r="F1174" s="118"/>
      <c r="G1174" s="112"/>
      <c r="H1174" s="112"/>
      <c r="I1174" s="111"/>
      <c r="J1174" s="111"/>
      <c r="K1174" s="86"/>
      <c r="L1174" s="119"/>
      <c r="M1174" s="114" t="str">
        <f t="shared" si="18"/>
        <v xml:space="preserve">   </v>
      </c>
    </row>
    <row r="1175" spans="1:13" s="48" customFormat="1" x14ac:dyDescent="0.2">
      <c r="A1175" s="260"/>
      <c r="B1175" s="256"/>
      <c r="C1175" s="115"/>
      <c r="D1175" s="116"/>
      <c r="E1175" s="117"/>
      <c r="F1175" s="118"/>
      <c r="G1175" s="112"/>
      <c r="H1175" s="112"/>
      <c r="I1175" s="111"/>
      <c r="J1175" s="111"/>
      <c r="K1175" s="86"/>
      <c r="L1175" s="119"/>
      <c r="M1175" s="114" t="str">
        <f t="shared" si="18"/>
        <v xml:space="preserve">   </v>
      </c>
    </row>
    <row r="1176" spans="1:13" s="48" customFormat="1" x14ac:dyDescent="0.2">
      <c r="A1176" s="260"/>
      <c r="B1176" s="256"/>
      <c r="C1176" s="115"/>
      <c r="D1176" s="116"/>
      <c r="E1176" s="117"/>
      <c r="F1176" s="118"/>
      <c r="G1176" s="112"/>
      <c r="H1176" s="112"/>
      <c r="I1176" s="111"/>
      <c r="J1176" s="111"/>
      <c r="K1176" s="86"/>
      <c r="L1176" s="119"/>
      <c r="M1176" s="114" t="str">
        <f t="shared" si="18"/>
        <v xml:space="preserve">   </v>
      </c>
    </row>
    <row r="1177" spans="1:13" s="55" customFormat="1" x14ac:dyDescent="0.2">
      <c r="A1177" s="260"/>
      <c r="B1177" s="256"/>
      <c r="C1177" s="115"/>
      <c r="D1177" s="116"/>
      <c r="E1177" s="117"/>
      <c r="F1177" s="118"/>
      <c r="G1177" s="112"/>
      <c r="H1177" s="112"/>
      <c r="I1177" s="111"/>
      <c r="J1177" s="111"/>
      <c r="K1177" s="86"/>
      <c r="L1177" s="119"/>
      <c r="M1177" s="114" t="str">
        <f t="shared" si="18"/>
        <v xml:space="preserve">   </v>
      </c>
    </row>
    <row r="1178" spans="1:13" s="55" customFormat="1" x14ac:dyDescent="0.2">
      <c r="A1178" s="260"/>
      <c r="B1178" s="256"/>
      <c r="C1178" s="115"/>
      <c r="D1178" s="116"/>
      <c r="E1178" s="117"/>
      <c r="F1178" s="118"/>
      <c r="G1178" s="112"/>
      <c r="H1178" s="112"/>
      <c r="I1178" s="111"/>
      <c r="J1178" s="111"/>
      <c r="K1178" s="86"/>
      <c r="L1178" s="119"/>
      <c r="M1178" s="114" t="str">
        <f t="shared" si="18"/>
        <v xml:space="preserve">   </v>
      </c>
    </row>
    <row r="1179" spans="1:13" s="55" customFormat="1" x14ac:dyDescent="0.2">
      <c r="A1179" s="260"/>
      <c r="B1179" s="256"/>
      <c r="C1179" s="115"/>
      <c r="D1179" s="116"/>
      <c r="E1179" s="117"/>
      <c r="F1179" s="118"/>
      <c r="G1179" s="112"/>
      <c r="H1179" s="112"/>
      <c r="I1179" s="111"/>
      <c r="J1179" s="111"/>
      <c r="K1179" s="86"/>
      <c r="L1179" s="119"/>
      <c r="M1179" s="114" t="str">
        <f t="shared" si="18"/>
        <v xml:space="preserve">   </v>
      </c>
    </row>
    <row r="1180" spans="1:13" s="55" customFormat="1" x14ac:dyDescent="0.2">
      <c r="A1180" s="260"/>
      <c r="B1180" s="256"/>
      <c r="C1180" s="115"/>
      <c r="D1180" s="116"/>
      <c r="E1180" s="117"/>
      <c r="F1180" s="118"/>
      <c r="G1180" s="112"/>
      <c r="H1180" s="112"/>
      <c r="I1180" s="111"/>
      <c r="J1180" s="111"/>
      <c r="K1180" s="86"/>
      <c r="L1180" s="119"/>
      <c r="M1180" s="114" t="str">
        <f t="shared" si="18"/>
        <v xml:space="preserve">   </v>
      </c>
    </row>
    <row r="1181" spans="1:13" s="48" customFormat="1" x14ac:dyDescent="0.2">
      <c r="A1181" s="260"/>
      <c r="B1181" s="256"/>
      <c r="C1181" s="115"/>
      <c r="D1181" s="116"/>
      <c r="E1181" s="117"/>
      <c r="F1181" s="118"/>
      <c r="G1181" s="112"/>
      <c r="H1181" s="112"/>
      <c r="I1181" s="111"/>
      <c r="J1181" s="111"/>
      <c r="K1181" s="86"/>
      <c r="L1181" s="119"/>
      <c r="M1181" s="114" t="str">
        <f t="shared" si="18"/>
        <v xml:space="preserve">   </v>
      </c>
    </row>
    <row r="1182" spans="1:13" s="48" customFormat="1" x14ac:dyDescent="0.2">
      <c r="A1182" s="260"/>
      <c r="B1182" s="256"/>
      <c r="C1182" s="122"/>
      <c r="D1182" s="123"/>
      <c r="E1182" s="124"/>
      <c r="F1182" s="125"/>
      <c r="G1182" s="112"/>
      <c r="H1182" s="112"/>
      <c r="I1182" s="111"/>
      <c r="J1182" s="111"/>
      <c r="K1182" s="86"/>
      <c r="L1182" s="119"/>
      <c r="M1182" s="114" t="str">
        <f t="shared" si="18"/>
        <v xml:space="preserve">   </v>
      </c>
    </row>
    <row r="1183" spans="1:13" s="48" customFormat="1" ht="15" customHeight="1" x14ac:dyDescent="0.2">
      <c r="A1183" s="260" t="s">
        <v>83</v>
      </c>
      <c r="B1183" s="256" t="s">
        <v>105</v>
      </c>
      <c r="C1183" s="111"/>
      <c r="D1183" s="111"/>
      <c r="E1183" s="111"/>
      <c r="F1183" s="111"/>
      <c r="G1183" s="112"/>
      <c r="H1183" s="112"/>
      <c r="I1183" s="111"/>
      <c r="J1183" s="111"/>
      <c r="K1183" s="86"/>
      <c r="L1183" s="120" t="str">
        <f>CONCATENATE(C1183," ",D1183," ",E1183," ",F1183," ",C1184," ",D1184," ",E1184," ",F1184)</f>
        <v xml:space="preserve">       </v>
      </c>
      <c r="M1183" s="114" t="str">
        <f t="shared" si="18"/>
        <v xml:space="preserve">   </v>
      </c>
    </row>
    <row r="1184" spans="1:13" s="48" customFormat="1" x14ac:dyDescent="0.2">
      <c r="A1184" s="260"/>
      <c r="B1184" s="256"/>
      <c r="C1184" s="121"/>
      <c r="D1184" s="116"/>
      <c r="E1184" s="117"/>
      <c r="F1184" s="118"/>
      <c r="G1184" s="112"/>
      <c r="H1184" s="112"/>
      <c r="I1184" s="111"/>
      <c r="J1184" s="111"/>
      <c r="K1184" s="86"/>
      <c r="L1184" s="119"/>
      <c r="M1184" s="114" t="str">
        <f t="shared" si="18"/>
        <v xml:space="preserve">   </v>
      </c>
    </row>
    <row r="1185" spans="1:13" s="48" customFormat="1" x14ac:dyDescent="0.2">
      <c r="A1185" s="260"/>
      <c r="B1185" s="256"/>
      <c r="C1185" s="115"/>
      <c r="D1185" s="116"/>
      <c r="E1185" s="117"/>
      <c r="F1185" s="118"/>
      <c r="G1185" s="112"/>
      <c r="H1185" s="112"/>
      <c r="I1185" s="111"/>
      <c r="J1185" s="111"/>
      <c r="K1185" s="86"/>
      <c r="L1185" s="119"/>
      <c r="M1185" s="114" t="str">
        <f t="shared" si="18"/>
        <v xml:space="preserve">   </v>
      </c>
    </row>
    <row r="1186" spans="1:13" s="48" customFormat="1" x14ac:dyDescent="0.2">
      <c r="A1186" s="260"/>
      <c r="B1186" s="256"/>
      <c r="C1186" s="115"/>
      <c r="D1186" s="116"/>
      <c r="E1186" s="117"/>
      <c r="F1186" s="118"/>
      <c r="G1186" s="112"/>
      <c r="H1186" s="112"/>
      <c r="I1186" s="111"/>
      <c r="J1186" s="111"/>
      <c r="K1186" s="86"/>
      <c r="L1186" s="119"/>
      <c r="M1186" s="114" t="str">
        <f t="shared" si="18"/>
        <v xml:space="preserve">   </v>
      </c>
    </row>
    <row r="1187" spans="1:13" s="55" customFormat="1" x14ac:dyDescent="0.2">
      <c r="A1187" s="260"/>
      <c r="B1187" s="256"/>
      <c r="C1187" s="115"/>
      <c r="D1187" s="116"/>
      <c r="E1187" s="117"/>
      <c r="F1187" s="118"/>
      <c r="G1187" s="112"/>
      <c r="H1187" s="112"/>
      <c r="I1187" s="111"/>
      <c r="J1187" s="111"/>
      <c r="K1187" s="86"/>
      <c r="L1187" s="119"/>
      <c r="M1187" s="114" t="str">
        <f t="shared" si="18"/>
        <v xml:space="preserve">   </v>
      </c>
    </row>
    <row r="1188" spans="1:13" s="55" customFormat="1" x14ac:dyDescent="0.2">
      <c r="A1188" s="260"/>
      <c r="B1188" s="256"/>
      <c r="C1188" s="115"/>
      <c r="D1188" s="116"/>
      <c r="E1188" s="117"/>
      <c r="F1188" s="118"/>
      <c r="G1188" s="112"/>
      <c r="H1188" s="112"/>
      <c r="I1188" s="111"/>
      <c r="J1188" s="111"/>
      <c r="K1188" s="86"/>
      <c r="L1188" s="119"/>
      <c r="M1188" s="114" t="str">
        <f t="shared" si="18"/>
        <v xml:space="preserve">   </v>
      </c>
    </row>
    <row r="1189" spans="1:13" s="55" customFormat="1" x14ac:dyDescent="0.2">
      <c r="A1189" s="260"/>
      <c r="B1189" s="256"/>
      <c r="C1189" s="115"/>
      <c r="D1189" s="116"/>
      <c r="E1189" s="117"/>
      <c r="F1189" s="118"/>
      <c r="G1189" s="112"/>
      <c r="H1189" s="112"/>
      <c r="I1189" s="111"/>
      <c r="J1189" s="111"/>
      <c r="K1189" s="86"/>
      <c r="L1189" s="119"/>
      <c r="M1189" s="114" t="str">
        <f t="shared" si="18"/>
        <v xml:space="preserve">   </v>
      </c>
    </row>
    <row r="1190" spans="1:13" s="55" customFormat="1" x14ac:dyDescent="0.2">
      <c r="A1190" s="260"/>
      <c r="B1190" s="256"/>
      <c r="C1190" s="115"/>
      <c r="D1190" s="116"/>
      <c r="E1190" s="117"/>
      <c r="F1190" s="118"/>
      <c r="G1190" s="112"/>
      <c r="H1190" s="112"/>
      <c r="I1190" s="111"/>
      <c r="J1190" s="111"/>
      <c r="K1190" s="86"/>
      <c r="L1190" s="119"/>
      <c r="M1190" s="114" t="str">
        <f t="shared" si="18"/>
        <v xml:space="preserve">   </v>
      </c>
    </row>
    <row r="1191" spans="1:13" s="48" customFormat="1" x14ac:dyDescent="0.2">
      <c r="A1191" s="260"/>
      <c r="B1191" s="256"/>
      <c r="C1191" s="115"/>
      <c r="D1191" s="116"/>
      <c r="E1191" s="117"/>
      <c r="F1191" s="118"/>
      <c r="G1191" s="112"/>
      <c r="H1191" s="112"/>
      <c r="I1191" s="111"/>
      <c r="J1191" s="111"/>
      <c r="K1191" s="86"/>
      <c r="L1191" s="119"/>
      <c r="M1191" s="114" t="str">
        <f t="shared" si="18"/>
        <v xml:space="preserve">   </v>
      </c>
    </row>
    <row r="1192" spans="1:13" s="48" customFormat="1" x14ac:dyDescent="0.2">
      <c r="A1192" s="260"/>
      <c r="B1192" s="256"/>
      <c r="C1192" s="122"/>
      <c r="D1192" s="123"/>
      <c r="E1192" s="124"/>
      <c r="F1192" s="125"/>
      <c r="G1192" s="112"/>
      <c r="H1192" s="112"/>
      <c r="I1192" s="111"/>
      <c r="J1192" s="111"/>
      <c r="K1192" s="86"/>
      <c r="L1192" s="126"/>
      <c r="M1192" s="114" t="str">
        <f t="shared" si="18"/>
        <v xml:space="preserve">   </v>
      </c>
    </row>
    <row r="1193" spans="1:13" s="48" customFormat="1" ht="15" customHeight="1" x14ac:dyDescent="0.2">
      <c r="A1193" s="260" t="s">
        <v>83</v>
      </c>
      <c r="B1193" s="256" t="s">
        <v>105</v>
      </c>
      <c r="C1193" s="111"/>
      <c r="D1193" s="111"/>
      <c r="E1193" s="111"/>
      <c r="F1193" s="111"/>
      <c r="G1193" s="112"/>
      <c r="H1193" s="112"/>
      <c r="I1193" s="111"/>
      <c r="J1193" s="111"/>
      <c r="K1193" s="86"/>
      <c r="L1193" s="120" t="str">
        <f>CONCATENATE(C1193," ",D1193," ",E1193," ",F1193," ",C1194," ",D1194," ",E1194," ",F1194)</f>
        <v xml:space="preserve">       </v>
      </c>
      <c r="M1193" s="114" t="str">
        <f t="shared" si="18"/>
        <v xml:space="preserve">   </v>
      </c>
    </row>
    <row r="1194" spans="1:13" s="48" customFormat="1" x14ac:dyDescent="0.2">
      <c r="A1194" s="260"/>
      <c r="B1194" s="256"/>
      <c r="C1194" s="121"/>
      <c r="D1194" s="116"/>
      <c r="E1194" s="117"/>
      <c r="F1194" s="118"/>
      <c r="G1194" s="112"/>
      <c r="H1194" s="112"/>
      <c r="I1194" s="111"/>
      <c r="J1194" s="111"/>
      <c r="K1194" s="86"/>
      <c r="L1194" s="119"/>
      <c r="M1194" s="114" t="str">
        <f t="shared" si="18"/>
        <v xml:space="preserve">   </v>
      </c>
    </row>
    <row r="1195" spans="1:13" s="48" customFormat="1" x14ac:dyDescent="0.2">
      <c r="A1195" s="260"/>
      <c r="B1195" s="256"/>
      <c r="C1195" s="115"/>
      <c r="D1195" s="116"/>
      <c r="E1195" s="117"/>
      <c r="F1195" s="118"/>
      <c r="G1195" s="112"/>
      <c r="H1195" s="112"/>
      <c r="I1195" s="111"/>
      <c r="J1195" s="111"/>
      <c r="K1195" s="86"/>
      <c r="L1195" s="119"/>
      <c r="M1195" s="114" t="str">
        <f t="shared" si="18"/>
        <v xml:space="preserve">   </v>
      </c>
    </row>
    <row r="1196" spans="1:13" s="55" customFormat="1" x14ac:dyDescent="0.2">
      <c r="A1196" s="260"/>
      <c r="B1196" s="256"/>
      <c r="C1196" s="115"/>
      <c r="D1196" s="116"/>
      <c r="E1196" s="117"/>
      <c r="F1196" s="118"/>
      <c r="G1196" s="112"/>
      <c r="H1196" s="112"/>
      <c r="I1196" s="111"/>
      <c r="J1196" s="111"/>
      <c r="K1196" s="86"/>
      <c r="L1196" s="119"/>
      <c r="M1196" s="114" t="str">
        <f t="shared" si="18"/>
        <v xml:space="preserve">   </v>
      </c>
    </row>
    <row r="1197" spans="1:13" s="55" customFormat="1" x14ac:dyDescent="0.2">
      <c r="A1197" s="260"/>
      <c r="B1197" s="256"/>
      <c r="C1197" s="115"/>
      <c r="D1197" s="116"/>
      <c r="E1197" s="117"/>
      <c r="F1197" s="118"/>
      <c r="G1197" s="112"/>
      <c r="H1197" s="112"/>
      <c r="I1197" s="111"/>
      <c r="J1197" s="111"/>
      <c r="K1197" s="86"/>
      <c r="L1197" s="119"/>
      <c r="M1197" s="114" t="str">
        <f t="shared" si="18"/>
        <v xml:space="preserve">   </v>
      </c>
    </row>
    <row r="1198" spans="1:13" s="55" customFormat="1" x14ac:dyDescent="0.2">
      <c r="A1198" s="260"/>
      <c r="B1198" s="256"/>
      <c r="C1198" s="115"/>
      <c r="D1198" s="116"/>
      <c r="E1198" s="117"/>
      <c r="F1198" s="118"/>
      <c r="G1198" s="112"/>
      <c r="H1198" s="112"/>
      <c r="I1198" s="111"/>
      <c r="J1198" s="111"/>
      <c r="K1198" s="86"/>
      <c r="L1198" s="119"/>
      <c r="M1198" s="114" t="str">
        <f t="shared" si="18"/>
        <v xml:space="preserve">   </v>
      </c>
    </row>
    <row r="1199" spans="1:13" s="55" customFormat="1" x14ac:dyDescent="0.2">
      <c r="A1199" s="260"/>
      <c r="B1199" s="256"/>
      <c r="C1199" s="115"/>
      <c r="D1199" s="116"/>
      <c r="E1199" s="117"/>
      <c r="F1199" s="118"/>
      <c r="G1199" s="112"/>
      <c r="H1199" s="112"/>
      <c r="I1199" s="111"/>
      <c r="J1199" s="111"/>
      <c r="K1199" s="86"/>
      <c r="L1199" s="119"/>
      <c r="M1199" s="114" t="str">
        <f t="shared" si="18"/>
        <v xml:space="preserve">   </v>
      </c>
    </row>
    <row r="1200" spans="1:13" s="48" customFormat="1" x14ac:dyDescent="0.2">
      <c r="A1200" s="260"/>
      <c r="B1200" s="256"/>
      <c r="C1200" s="115"/>
      <c r="D1200" s="116"/>
      <c r="E1200" s="117"/>
      <c r="F1200" s="118"/>
      <c r="G1200" s="112"/>
      <c r="H1200" s="112"/>
      <c r="I1200" s="111"/>
      <c r="J1200" s="111"/>
      <c r="K1200" s="86"/>
      <c r="L1200" s="119"/>
      <c r="M1200" s="114" t="str">
        <f t="shared" si="18"/>
        <v xml:space="preserve">   </v>
      </c>
    </row>
    <row r="1201" spans="1:13" s="48" customFormat="1" x14ac:dyDescent="0.2">
      <c r="A1201" s="260"/>
      <c r="B1201" s="256"/>
      <c r="C1201" s="115"/>
      <c r="D1201" s="116"/>
      <c r="E1201" s="117"/>
      <c r="F1201" s="118"/>
      <c r="G1201" s="112"/>
      <c r="H1201" s="112"/>
      <c r="I1201" s="111"/>
      <c r="J1201" s="111"/>
      <c r="K1201" s="86"/>
      <c r="L1201" s="119"/>
      <c r="M1201" s="114" t="str">
        <f t="shared" si="18"/>
        <v xml:space="preserve">   </v>
      </c>
    </row>
    <row r="1202" spans="1:13" s="48" customFormat="1" x14ac:dyDescent="0.2">
      <c r="A1202" s="260"/>
      <c r="B1202" s="256"/>
      <c r="C1202" s="122"/>
      <c r="D1202" s="123"/>
      <c r="E1202" s="124"/>
      <c r="F1202" s="125"/>
      <c r="G1202" s="112"/>
      <c r="H1202" s="112"/>
      <c r="I1202" s="111"/>
      <c r="J1202" s="111"/>
      <c r="K1202" s="86"/>
      <c r="L1202" s="119"/>
      <c r="M1202" s="114" t="str">
        <f t="shared" si="18"/>
        <v xml:space="preserve">   </v>
      </c>
    </row>
    <row r="1203" spans="1:13" s="48" customFormat="1" ht="15" customHeight="1" x14ac:dyDescent="0.2">
      <c r="A1203" s="260" t="s">
        <v>83</v>
      </c>
      <c r="B1203" s="256" t="s">
        <v>105</v>
      </c>
      <c r="C1203" s="111"/>
      <c r="D1203" s="111"/>
      <c r="E1203" s="111"/>
      <c r="F1203" s="111"/>
      <c r="G1203" s="112"/>
      <c r="H1203" s="112"/>
      <c r="I1203" s="111"/>
      <c r="J1203" s="111"/>
      <c r="K1203" s="86"/>
      <c r="L1203" s="120" t="str">
        <f>CONCATENATE(C1203," ",D1203," ",E1203," ",F1203," ",C1204," ",D1204," ",E1204," ",F1204)</f>
        <v xml:space="preserve">       </v>
      </c>
      <c r="M1203" s="114" t="str">
        <f t="shared" si="18"/>
        <v xml:space="preserve">   </v>
      </c>
    </row>
    <row r="1204" spans="1:13" s="48" customFormat="1" x14ac:dyDescent="0.2">
      <c r="A1204" s="260"/>
      <c r="B1204" s="256"/>
      <c r="C1204" s="121"/>
      <c r="D1204" s="116"/>
      <c r="E1204" s="117"/>
      <c r="F1204" s="118"/>
      <c r="G1204" s="112"/>
      <c r="H1204" s="112"/>
      <c r="I1204" s="111"/>
      <c r="J1204" s="111"/>
      <c r="K1204" s="86"/>
      <c r="L1204" s="119"/>
      <c r="M1204" s="114" t="str">
        <f t="shared" si="18"/>
        <v xml:space="preserve">   </v>
      </c>
    </row>
    <row r="1205" spans="1:13" s="48" customFormat="1" x14ac:dyDescent="0.2">
      <c r="A1205" s="260"/>
      <c r="B1205" s="256"/>
      <c r="C1205" s="115"/>
      <c r="D1205" s="116"/>
      <c r="E1205" s="117"/>
      <c r="F1205" s="118"/>
      <c r="G1205" s="112"/>
      <c r="H1205" s="112"/>
      <c r="I1205" s="111"/>
      <c r="J1205" s="111"/>
      <c r="K1205" s="86"/>
      <c r="L1205" s="119"/>
      <c r="M1205" s="114" t="str">
        <f t="shared" si="18"/>
        <v xml:space="preserve">   </v>
      </c>
    </row>
    <row r="1206" spans="1:13" s="55" customFormat="1" x14ac:dyDescent="0.2">
      <c r="A1206" s="260"/>
      <c r="B1206" s="256"/>
      <c r="C1206" s="115"/>
      <c r="D1206" s="116"/>
      <c r="E1206" s="117"/>
      <c r="F1206" s="118"/>
      <c r="G1206" s="112"/>
      <c r="H1206" s="112"/>
      <c r="I1206" s="111"/>
      <c r="J1206" s="111"/>
      <c r="K1206" s="86"/>
      <c r="L1206" s="119"/>
      <c r="M1206" s="114" t="str">
        <f t="shared" si="18"/>
        <v xml:space="preserve">   </v>
      </c>
    </row>
    <row r="1207" spans="1:13" s="55" customFormat="1" x14ac:dyDescent="0.2">
      <c r="A1207" s="260"/>
      <c r="B1207" s="256"/>
      <c r="C1207" s="115"/>
      <c r="D1207" s="116"/>
      <c r="E1207" s="117"/>
      <c r="F1207" s="118"/>
      <c r="G1207" s="112"/>
      <c r="H1207" s="112"/>
      <c r="I1207" s="111"/>
      <c r="J1207" s="111"/>
      <c r="K1207" s="86"/>
      <c r="L1207" s="119"/>
      <c r="M1207" s="114" t="str">
        <f t="shared" si="18"/>
        <v xml:space="preserve">   </v>
      </c>
    </row>
    <row r="1208" spans="1:13" s="55" customFormat="1" x14ac:dyDescent="0.2">
      <c r="A1208" s="260"/>
      <c r="B1208" s="256"/>
      <c r="C1208" s="115"/>
      <c r="D1208" s="116"/>
      <c r="E1208" s="117"/>
      <c r="F1208" s="118"/>
      <c r="G1208" s="112"/>
      <c r="H1208" s="112"/>
      <c r="I1208" s="111"/>
      <c r="J1208" s="111"/>
      <c r="K1208" s="86"/>
      <c r="L1208" s="119"/>
      <c r="M1208" s="114" t="str">
        <f t="shared" si="18"/>
        <v xml:space="preserve">   </v>
      </c>
    </row>
    <row r="1209" spans="1:13" s="55" customFormat="1" x14ac:dyDescent="0.2">
      <c r="A1209" s="260"/>
      <c r="B1209" s="256"/>
      <c r="C1209" s="115"/>
      <c r="D1209" s="116"/>
      <c r="E1209" s="117"/>
      <c r="F1209" s="118"/>
      <c r="G1209" s="112"/>
      <c r="H1209" s="112"/>
      <c r="I1209" s="111"/>
      <c r="J1209" s="111"/>
      <c r="K1209" s="86"/>
      <c r="L1209" s="119"/>
      <c r="M1209" s="114" t="str">
        <f t="shared" si="18"/>
        <v xml:space="preserve">   </v>
      </c>
    </row>
    <row r="1210" spans="1:13" s="48" customFormat="1" x14ac:dyDescent="0.2">
      <c r="A1210" s="260"/>
      <c r="B1210" s="256"/>
      <c r="C1210" s="115"/>
      <c r="D1210" s="116"/>
      <c r="E1210" s="117"/>
      <c r="F1210" s="118"/>
      <c r="G1210" s="112"/>
      <c r="H1210" s="112"/>
      <c r="I1210" s="111"/>
      <c r="J1210" s="111"/>
      <c r="K1210" s="86"/>
      <c r="L1210" s="119"/>
      <c r="M1210" s="114" t="str">
        <f t="shared" si="18"/>
        <v xml:space="preserve">   </v>
      </c>
    </row>
    <row r="1211" spans="1:13" s="48" customFormat="1" x14ac:dyDescent="0.2">
      <c r="A1211" s="260"/>
      <c r="B1211" s="256"/>
      <c r="C1211" s="115"/>
      <c r="D1211" s="116"/>
      <c r="E1211" s="117"/>
      <c r="F1211" s="118"/>
      <c r="G1211" s="112"/>
      <c r="H1211" s="112"/>
      <c r="I1211" s="111"/>
      <c r="J1211" s="111"/>
      <c r="K1211" s="86"/>
      <c r="L1211" s="119"/>
      <c r="M1211" s="114" t="str">
        <f t="shared" si="18"/>
        <v xml:space="preserve">   </v>
      </c>
    </row>
    <row r="1212" spans="1:13" s="48" customFormat="1" x14ac:dyDescent="0.2">
      <c r="A1212" s="260"/>
      <c r="B1212" s="256"/>
      <c r="C1212" s="122"/>
      <c r="D1212" s="123"/>
      <c r="E1212" s="124"/>
      <c r="F1212" s="125"/>
      <c r="G1212" s="112"/>
      <c r="H1212" s="112"/>
      <c r="I1212" s="111"/>
      <c r="J1212" s="111"/>
      <c r="K1212" s="86"/>
      <c r="L1212" s="126"/>
      <c r="M1212" s="114" t="str">
        <f t="shared" si="18"/>
        <v xml:space="preserve">   </v>
      </c>
    </row>
    <row r="1213" spans="1:13" x14ac:dyDescent="0.2">
      <c r="A1213" s="56"/>
      <c r="B1213" s="56"/>
      <c r="C1213" s="127"/>
      <c r="D1213" s="56"/>
      <c r="E1213" s="56"/>
      <c r="F1213" s="56"/>
      <c r="G1213" s="127"/>
      <c r="H1213" s="56"/>
      <c r="I1213" s="56"/>
      <c r="J1213" s="56"/>
      <c r="K1213" s="56"/>
      <c r="L1213" s="128"/>
      <c r="M1213" s="114" t="str">
        <f t="shared" si="18"/>
        <v xml:space="preserve">   </v>
      </c>
    </row>
    <row r="1214" spans="1:13" s="55" customFormat="1" ht="12.75" customHeight="1" x14ac:dyDescent="0.2">
      <c r="A1214" s="261" t="s">
        <v>84</v>
      </c>
      <c r="B1214" s="255" t="s">
        <v>104</v>
      </c>
      <c r="C1214" s="111"/>
      <c r="D1214" s="111"/>
      <c r="E1214" s="111"/>
      <c r="F1214" s="111"/>
      <c r="G1214" s="112"/>
      <c r="H1214" s="112"/>
      <c r="I1214" s="111"/>
      <c r="J1214" s="111"/>
      <c r="K1214" s="86"/>
      <c r="L1214" s="113" t="str">
        <f>CONCATENATE(C1214," ",D1214," ",E1214," ",F1214," ",C1215," ",D1215," ",E1215," ",F1215)</f>
        <v xml:space="preserve">       </v>
      </c>
      <c r="M1214" s="114" t="str">
        <f t="shared" si="18"/>
        <v xml:space="preserve">   </v>
      </c>
    </row>
    <row r="1215" spans="1:13" s="55" customFormat="1" x14ac:dyDescent="0.2">
      <c r="A1215" s="261"/>
      <c r="B1215" s="255"/>
      <c r="C1215" s="115"/>
      <c r="D1215" s="116"/>
      <c r="E1215" s="117"/>
      <c r="F1215" s="118"/>
      <c r="G1215" s="112"/>
      <c r="H1215" s="112"/>
      <c r="I1215" s="111"/>
      <c r="J1215" s="111"/>
      <c r="K1215" s="86"/>
      <c r="L1215" s="119"/>
      <c r="M1215" s="114" t="str">
        <f t="shared" si="18"/>
        <v xml:space="preserve">   </v>
      </c>
    </row>
    <row r="1216" spans="1:13" s="55" customFormat="1" x14ac:dyDescent="0.2">
      <c r="A1216" s="261"/>
      <c r="B1216" s="255"/>
      <c r="C1216" s="115"/>
      <c r="D1216" s="116"/>
      <c r="E1216" s="117"/>
      <c r="F1216" s="118"/>
      <c r="G1216" s="112"/>
      <c r="H1216" s="112"/>
      <c r="I1216" s="111"/>
      <c r="J1216" s="111"/>
      <c r="K1216" s="86"/>
      <c r="L1216" s="119"/>
      <c r="M1216" s="114" t="str">
        <f t="shared" si="18"/>
        <v xml:space="preserve">   </v>
      </c>
    </row>
    <row r="1217" spans="1:13" s="55" customFormat="1" x14ac:dyDescent="0.2">
      <c r="A1217" s="261"/>
      <c r="B1217" s="255"/>
      <c r="C1217" s="115"/>
      <c r="D1217" s="116"/>
      <c r="E1217" s="117"/>
      <c r="F1217" s="118"/>
      <c r="G1217" s="112"/>
      <c r="H1217" s="112"/>
      <c r="I1217" s="111"/>
      <c r="J1217" s="111"/>
      <c r="K1217" s="86"/>
      <c r="L1217" s="119"/>
      <c r="M1217" s="114" t="str">
        <f t="shared" si="18"/>
        <v xml:space="preserve">   </v>
      </c>
    </row>
    <row r="1218" spans="1:13" s="55" customFormat="1" x14ac:dyDescent="0.2">
      <c r="A1218" s="261"/>
      <c r="B1218" s="255"/>
      <c r="C1218" s="115"/>
      <c r="D1218" s="116"/>
      <c r="E1218" s="117"/>
      <c r="F1218" s="118"/>
      <c r="G1218" s="112"/>
      <c r="H1218" s="112"/>
      <c r="I1218" s="111"/>
      <c r="J1218" s="111"/>
      <c r="K1218" s="86"/>
      <c r="L1218" s="119"/>
      <c r="M1218" s="114" t="str">
        <f t="shared" si="18"/>
        <v xml:space="preserve">   </v>
      </c>
    </row>
    <row r="1219" spans="1:13" s="55" customFormat="1" x14ac:dyDescent="0.2">
      <c r="A1219" s="261"/>
      <c r="B1219" s="255"/>
      <c r="C1219" s="115"/>
      <c r="D1219" s="116"/>
      <c r="E1219" s="117"/>
      <c r="F1219" s="118"/>
      <c r="G1219" s="112"/>
      <c r="H1219" s="112"/>
      <c r="I1219" s="111"/>
      <c r="J1219" s="111"/>
      <c r="K1219" s="86"/>
      <c r="L1219" s="119"/>
      <c r="M1219" s="114" t="str">
        <f t="shared" si="18"/>
        <v xml:space="preserve">   </v>
      </c>
    </row>
    <row r="1220" spans="1:13" s="55" customFormat="1" x14ac:dyDescent="0.2">
      <c r="A1220" s="261"/>
      <c r="B1220" s="255"/>
      <c r="C1220" s="115"/>
      <c r="D1220" s="116"/>
      <c r="E1220" s="117"/>
      <c r="F1220" s="118"/>
      <c r="G1220" s="112"/>
      <c r="H1220" s="112"/>
      <c r="I1220" s="111"/>
      <c r="J1220" s="111"/>
      <c r="K1220" s="86"/>
      <c r="L1220" s="119"/>
      <c r="M1220" s="114" t="str">
        <f t="shared" si="18"/>
        <v xml:space="preserve">   </v>
      </c>
    </row>
    <row r="1221" spans="1:13" s="55" customFormat="1" x14ac:dyDescent="0.2">
      <c r="A1221" s="261"/>
      <c r="B1221" s="255"/>
      <c r="C1221" s="115"/>
      <c r="D1221" s="116"/>
      <c r="E1221" s="117"/>
      <c r="F1221" s="118"/>
      <c r="G1221" s="112"/>
      <c r="H1221" s="112"/>
      <c r="I1221" s="111"/>
      <c r="J1221" s="111"/>
      <c r="K1221" s="86"/>
      <c r="L1221" s="119"/>
      <c r="M1221" s="114" t="str">
        <f t="shared" si="18"/>
        <v xml:space="preserve">   </v>
      </c>
    </row>
    <row r="1222" spans="1:13" s="55" customFormat="1" x14ac:dyDescent="0.2">
      <c r="A1222" s="261"/>
      <c r="B1222" s="255"/>
      <c r="C1222" s="115"/>
      <c r="D1222" s="116"/>
      <c r="E1222" s="117"/>
      <c r="F1222" s="118"/>
      <c r="G1222" s="112"/>
      <c r="H1222" s="112"/>
      <c r="I1222" s="111"/>
      <c r="J1222" s="111"/>
      <c r="K1222" s="86"/>
      <c r="L1222" s="119"/>
      <c r="M1222" s="114" t="str">
        <f t="shared" si="18"/>
        <v xml:space="preserve">   </v>
      </c>
    </row>
    <row r="1223" spans="1:13" s="55" customFormat="1" x14ac:dyDescent="0.2">
      <c r="A1223" s="261"/>
      <c r="B1223" s="255"/>
      <c r="C1223" s="115"/>
      <c r="D1223" s="116"/>
      <c r="E1223" s="117"/>
      <c r="F1223" s="118"/>
      <c r="G1223" s="112"/>
      <c r="H1223" s="112"/>
      <c r="I1223" s="111"/>
      <c r="J1223" s="111"/>
      <c r="K1223" s="86"/>
      <c r="L1223" s="119"/>
      <c r="M1223" s="114" t="str">
        <f t="shared" si="18"/>
        <v xml:space="preserve">   </v>
      </c>
    </row>
    <row r="1224" spans="1:13" s="55" customFormat="1" ht="12.75" customHeight="1" x14ac:dyDescent="0.2">
      <c r="A1224" s="261" t="s">
        <v>84</v>
      </c>
      <c r="B1224" s="255" t="s">
        <v>104</v>
      </c>
      <c r="C1224" s="111"/>
      <c r="D1224" s="111"/>
      <c r="E1224" s="111"/>
      <c r="F1224" s="111"/>
      <c r="G1224" s="112"/>
      <c r="H1224" s="112"/>
      <c r="I1224" s="111"/>
      <c r="J1224" s="111"/>
      <c r="K1224" s="86"/>
      <c r="L1224" s="113" t="str">
        <f>CONCATENATE(C1224," ",D1224," ",E1224," ",F1224," ",C1225," ",D1225," ",E1225," ",F1225)</f>
        <v xml:space="preserve">       </v>
      </c>
      <c r="M1224" s="114" t="str">
        <f t="shared" si="18"/>
        <v xml:space="preserve">   </v>
      </c>
    </row>
    <row r="1225" spans="1:13" s="55" customFormat="1" x14ac:dyDescent="0.2">
      <c r="A1225" s="261"/>
      <c r="B1225" s="255"/>
      <c r="C1225" s="115"/>
      <c r="D1225" s="116"/>
      <c r="E1225" s="117"/>
      <c r="F1225" s="118"/>
      <c r="G1225" s="112"/>
      <c r="H1225" s="112"/>
      <c r="I1225" s="111"/>
      <c r="J1225" s="111"/>
      <c r="K1225" s="86"/>
      <c r="L1225" s="119"/>
      <c r="M1225" s="114" t="str">
        <f t="shared" si="18"/>
        <v xml:space="preserve">   </v>
      </c>
    </row>
    <row r="1226" spans="1:13" s="55" customFormat="1" x14ac:dyDescent="0.2">
      <c r="A1226" s="261"/>
      <c r="B1226" s="255"/>
      <c r="C1226" s="115"/>
      <c r="D1226" s="116"/>
      <c r="E1226" s="117"/>
      <c r="F1226" s="118"/>
      <c r="G1226" s="112"/>
      <c r="H1226" s="112"/>
      <c r="I1226" s="111"/>
      <c r="J1226" s="111"/>
      <c r="K1226" s="86"/>
      <c r="L1226" s="119"/>
      <c r="M1226" s="114" t="str">
        <f t="shared" si="18"/>
        <v xml:space="preserve">   </v>
      </c>
    </row>
    <row r="1227" spans="1:13" s="55" customFormat="1" x14ac:dyDescent="0.2">
      <c r="A1227" s="261"/>
      <c r="B1227" s="255"/>
      <c r="C1227" s="115"/>
      <c r="D1227" s="116"/>
      <c r="E1227" s="117"/>
      <c r="F1227" s="118"/>
      <c r="G1227" s="112"/>
      <c r="H1227" s="112"/>
      <c r="I1227" s="111"/>
      <c r="J1227" s="111"/>
      <c r="K1227" s="86"/>
      <c r="L1227" s="119"/>
      <c r="M1227" s="114" t="str">
        <f t="shared" ref="M1227:M1290" si="19">CONCATENATE(G1227," ",H1227," ",I1227," ",J1227)</f>
        <v xml:space="preserve">   </v>
      </c>
    </row>
    <row r="1228" spans="1:13" s="55" customFormat="1" x14ac:dyDescent="0.2">
      <c r="A1228" s="261"/>
      <c r="B1228" s="255"/>
      <c r="C1228" s="115"/>
      <c r="D1228" s="116"/>
      <c r="E1228" s="117"/>
      <c r="F1228" s="118"/>
      <c r="G1228" s="112"/>
      <c r="H1228" s="112"/>
      <c r="I1228" s="111"/>
      <c r="J1228" s="111"/>
      <c r="K1228" s="86"/>
      <c r="L1228" s="119"/>
      <c r="M1228" s="114" t="str">
        <f t="shared" si="19"/>
        <v xml:space="preserve">   </v>
      </c>
    </row>
    <row r="1229" spans="1:13" s="55" customFormat="1" x14ac:dyDescent="0.2">
      <c r="A1229" s="261"/>
      <c r="B1229" s="255"/>
      <c r="C1229" s="115"/>
      <c r="D1229" s="116"/>
      <c r="E1229" s="117"/>
      <c r="F1229" s="118"/>
      <c r="G1229" s="112"/>
      <c r="H1229" s="112"/>
      <c r="I1229" s="111"/>
      <c r="J1229" s="111"/>
      <c r="K1229" s="86"/>
      <c r="L1229" s="119"/>
      <c r="M1229" s="114" t="str">
        <f t="shared" si="19"/>
        <v xml:space="preserve">   </v>
      </c>
    </row>
    <row r="1230" spans="1:13" s="55" customFormat="1" x14ac:dyDescent="0.2">
      <c r="A1230" s="261"/>
      <c r="B1230" s="255"/>
      <c r="C1230" s="115"/>
      <c r="D1230" s="116"/>
      <c r="E1230" s="117"/>
      <c r="F1230" s="118"/>
      <c r="G1230" s="112"/>
      <c r="H1230" s="112"/>
      <c r="I1230" s="111"/>
      <c r="J1230" s="111"/>
      <c r="K1230" s="86"/>
      <c r="L1230" s="119"/>
      <c r="M1230" s="114" t="str">
        <f t="shared" si="19"/>
        <v xml:space="preserve">   </v>
      </c>
    </row>
    <row r="1231" spans="1:13" s="55" customFormat="1" x14ac:dyDescent="0.2">
      <c r="A1231" s="261"/>
      <c r="B1231" s="255"/>
      <c r="C1231" s="115"/>
      <c r="D1231" s="116"/>
      <c r="E1231" s="117"/>
      <c r="F1231" s="118"/>
      <c r="G1231" s="112"/>
      <c r="H1231" s="112"/>
      <c r="I1231" s="111"/>
      <c r="J1231" s="111"/>
      <c r="K1231" s="86"/>
      <c r="L1231" s="119"/>
      <c r="M1231" s="114" t="str">
        <f t="shared" si="19"/>
        <v xml:space="preserve">   </v>
      </c>
    </row>
    <row r="1232" spans="1:13" s="55" customFormat="1" x14ac:dyDescent="0.2">
      <c r="A1232" s="261"/>
      <c r="B1232" s="255"/>
      <c r="C1232" s="115"/>
      <c r="D1232" s="116"/>
      <c r="E1232" s="117"/>
      <c r="F1232" s="118"/>
      <c r="G1232" s="112"/>
      <c r="H1232" s="112"/>
      <c r="I1232" s="111"/>
      <c r="J1232" s="111"/>
      <c r="K1232" s="86"/>
      <c r="L1232" s="119"/>
      <c r="M1232" s="114" t="str">
        <f t="shared" si="19"/>
        <v xml:space="preserve">   </v>
      </c>
    </row>
    <row r="1233" spans="1:13" s="55" customFormat="1" x14ac:dyDescent="0.2">
      <c r="A1233" s="261"/>
      <c r="B1233" s="255"/>
      <c r="C1233" s="115"/>
      <c r="D1233" s="116"/>
      <c r="E1233" s="117"/>
      <c r="F1233" s="118"/>
      <c r="G1233" s="112"/>
      <c r="H1233" s="112"/>
      <c r="I1233" s="111"/>
      <c r="J1233" s="111"/>
      <c r="K1233" s="86"/>
      <c r="L1233" s="119"/>
      <c r="M1233" s="114" t="str">
        <f t="shared" si="19"/>
        <v xml:space="preserve">   </v>
      </c>
    </row>
    <row r="1234" spans="1:13" s="55" customFormat="1" ht="12.75" customHeight="1" x14ac:dyDescent="0.2">
      <c r="A1234" s="261" t="s">
        <v>84</v>
      </c>
      <c r="B1234" s="255" t="s">
        <v>104</v>
      </c>
      <c r="C1234" s="111"/>
      <c r="D1234" s="111"/>
      <c r="E1234" s="111"/>
      <c r="F1234" s="111"/>
      <c r="G1234" s="112"/>
      <c r="H1234" s="112"/>
      <c r="I1234" s="111"/>
      <c r="J1234" s="111"/>
      <c r="K1234" s="86"/>
      <c r="L1234" s="113" t="str">
        <f>CONCATENATE(C1234," ",D1234," ",E1234," ",F1234," ",C1235," ",D1235," ",E1235," ",F1235)</f>
        <v xml:space="preserve">       </v>
      </c>
      <c r="M1234" s="114" t="str">
        <f t="shared" si="19"/>
        <v xml:space="preserve">   </v>
      </c>
    </row>
    <row r="1235" spans="1:13" s="55" customFormat="1" x14ac:dyDescent="0.2">
      <c r="A1235" s="261"/>
      <c r="B1235" s="255"/>
      <c r="C1235" s="115"/>
      <c r="D1235" s="116"/>
      <c r="E1235" s="117"/>
      <c r="F1235" s="118"/>
      <c r="G1235" s="112"/>
      <c r="H1235" s="112"/>
      <c r="I1235" s="111"/>
      <c r="J1235" s="111"/>
      <c r="K1235" s="86"/>
      <c r="L1235" s="119"/>
      <c r="M1235" s="114" t="str">
        <f t="shared" si="19"/>
        <v xml:space="preserve">   </v>
      </c>
    </row>
    <row r="1236" spans="1:13" s="55" customFormat="1" x14ac:dyDescent="0.2">
      <c r="A1236" s="261"/>
      <c r="B1236" s="255"/>
      <c r="C1236" s="115"/>
      <c r="D1236" s="116"/>
      <c r="E1236" s="117"/>
      <c r="F1236" s="118"/>
      <c r="G1236" s="112"/>
      <c r="H1236" s="112"/>
      <c r="I1236" s="111"/>
      <c r="J1236" s="111"/>
      <c r="K1236" s="86"/>
      <c r="L1236" s="119"/>
      <c r="M1236" s="114" t="str">
        <f t="shared" si="19"/>
        <v xml:space="preserve">   </v>
      </c>
    </row>
    <row r="1237" spans="1:13" s="55" customFormat="1" x14ac:dyDescent="0.2">
      <c r="A1237" s="261"/>
      <c r="B1237" s="255"/>
      <c r="C1237" s="115"/>
      <c r="D1237" s="116"/>
      <c r="E1237" s="117"/>
      <c r="F1237" s="118"/>
      <c r="G1237" s="112"/>
      <c r="H1237" s="112"/>
      <c r="I1237" s="111"/>
      <c r="J1237" s="111"/>
      <c r="K1237" s="86"/>
      <c r="L1237" s="119"/>
      <c r="M1237" s="114" t="str">
        <f t="shared" si="19"/>
        <v xml:space="preserve">   </v>
      </c>
    </row>
    <row r="1238" spans="1:13" s="55" customFormat="1" x14ac:dyDescent="0.2">
      <c r="A1238" s="261"/>
      <c r="B1238" s="255"/>
      <c r="C1238" s="115"/>
      <c r="D1238" s="116"/>
      <c r="E1238" s="117"/>
      <c r="F1238" s="118"/>
      <c r="G1238" s="112"/>
      <c r="H1238" s="112"/>
      <c r="I1238" s="111"/>
      <c r="J1238" s="111"/>
      <c r="K1238" s="86"/>
      <c r="L1238" s="119"/>
      <c r="M1238" s="114" t="str">
        <f t="shared" si="19"/>
        <v xml:space="preserve">   </v>
      </c>
    </row>
    <row r="1239" spans="1:13" s="55" customFormat="1" x14ac:dyDescent="0.2">
      <c r="A1239" s="261"/>
      <c r="B1239" s="255"/>
      <c r="C1239" s="115"/>
      <c r="D1239" s="116"/>
      <c r="E1239" s="117"/>
      <c r="F1239" s="118"/>
      <c r="G1239" s="112"/>
      <c r="H1239" s="112"/>
      <c r="I1239" s="111"/>
      <c r="J1239" s="111"/>
      <c r="K1239" s="86"/>
      <c r="L1239" s="119"/>
      <c r="M1239" s="114" t="str">
        <f t="shared" si="19"/>
        <v xml:space="preserve">   </v>
      </c>
    </row>
    <row r="1240" spans="1:13" s="55" customFormat="1" x14ac:dyDescent="0.2">
      <c r="A1240" s="261"/>
      <c r="B1240" s="255"/>
      <c r="C1240" s="115"/>
      <c r="D1240" s="116"/>
      <c r="E1240" s="117"/>
      <c r="F1240" s="118"/>
      <c r="G1240" s="112"/>
      <c r="H1240" s="112"/>
      <c r="I1240" s="111"/>
      <c r="J1240" s="111"/>
      <c r="K1240" s="86"/>
      <c r="L1240" s="119"/>
      <c r="M1240" s="114" t="str">
        <f t="shared" si="19"/>
        <v xml:space="preserve">   </v>
      </c>
    </row>
    <row r="1241" spans="1:13" s="55" customFormat="1" x14ac:dyDescent="0.2">
      <c r="A1241" s="261"/>
      <c r="B1241" s="255"/>
      <c r="C1241" s="115"/>
      <c r="D1241" s="116"/>
      <c r="E1241" s="117"/>
      <c r="F1241" s="118"/>
      <c r="G1241" s="112"/>
      <c r="H1241" s="112"/>
      <c r="I1241" s="111"/>
      <c r="J1241" s="111"/>
      <c r="K1241" s="86"/>
      <c r="L1241" s="119"/>
      <c r="M1241" s="114" t="str">
        <f t="shared" si="19"/>
        <v xml:space="preserve">   </v>
      </c>
    </row>
    <row r="1242" spans="1:13" s="55" customFormat="1" x14ac:dyDescent="0.2">
      <c r="A1242" s="261"/>
      <c r="B1242" s="255"/>
      <c r="C1242" s="115"/>
      <c r="D1242" s="116"/>
      <c r="E1242" s="117"/>
      <c r="F1242" s="118"/>
      <c r="G1242" s="112"/>
      <c r="H1242" s="112"/>
      <c r="I1242" s="111"/>
      <c r="J1242" s="111"/>
      <c r="K1242" s="86"/>
      <c r="L1242" s="119"/>
      <c r="M1242" s="114" t="str">
        <f t="shared" si="19"/>
        <v xml:space="preserve">   </v>
      </c>
    </row>
    <row r="1243" spans="1:13" s="55" customFormat="1" x14ac:dyDescent="0.2">
      <c r="A1243" s="261"/>
      <c r="B1243" s="255"/>
      <c r="C1243" s="115"/>
      <c r="D1243" s="116"/>
      <c r="E1243" s="117"/>
      <c r="F1243" s="118"/>
      <c r="G1243" s="112"/>
      <c r="H1243" s="112"/>
      <c r="I1243" s="111"/>
      <c r="J1243" s="111"/>
      <c r="K1243" s="86"/>
      <c r="L1243" s="119"/>
      <c r="M1243" s="114" t="str">
        <f t="shared" si="19"/>
        <v xml:space="preserve">   </v>
      </c>
    </row>
    <row r="1244" spans="1:13" s="55" customFormat="1" ht="12.75" customHeight="1" x14ac:dyDescent="0.2">
      <c r="A1244" s="261" t="s">
        <v>84</v>
      </c>
      <c r="B1244" s="255" t="s">
        <v>104</v>
      </c>
      <c r="C1244" s="111"/>
      <c r="D1244" s="111"/>
      <c r="E1244" s="111"/>
      <c r="F1244" s="111"/>
      <c r="G1244" s="112"/>
      <c r="H1244" s="112"/>
      <c r="I1244" s="111"/>
      <c r="J1244" s="111"/>
      <c r="K1244" s="86"/>
      <c r="L1244" s="113" t="str">
        <f>CONCATENATE(C1244," ",D1244," ",E1244," ",F1244," ",C1245," ",D1245," ",E1245," ",F1245)</f>
        <v xml:space="preserve">       </v>
      </c>
      <c r="M1244" s="114" t="str">
        <f t="shared" si="19"/>
        <v xml:space="preserve">   </v>
      </c>
    </row>
    <row r="1245" spans="1:13" s="55" customFormat="1" x14ac:dyDescent="0.2">
      <c r="A1245" s="261"/>
      <c r="B1245" s="255"/>
      <c r="C1245" s="115"/>
      <c r="D1245" s="116"/>
      <c r="E1245" s="117"/>
      <c r="F1245" s="118"/>
      <c r="G1245" s="112"/>
      <c r="H1245" s="112"/>
      <c r="I1245" s="111"/>
      <c r="J1245" s="111"/>
      <c r="K1245" s="86"/>
      <c r="L1245" s="119"/>
      <c r="M1245" s="114" t="str">
        <f t="shared" si="19"/>
        <v xml:space="preserve">   </v>
      </c>
    </row>
    <row r="1246" spans="1:13" s="55" customFormat="1" x14ac:dyDescent="0.2">
      <c r="A1246" s="261"/>
      <c r="B1246" s="255"/>
      <c r="C1246" s="115"/>
      <c r="D1246" s="116"/>
      <c r="E1246" s="117"/>
      <c r="F1246" s="118"/>
      <c r="G1246" s="112"/>
      <c r="H1246" s="112"/>
      <c r="I1246" s="111"/>
      <c r="J1246" s="111"/>
      <c r="K1246" s="86"/>
      <c r="L1246" s="119"/>
      <c r="M1246" s="114" t="str">
        <f t="shared" si="19"/>
        <v xml:space="preserve">   </v>
      </c>
    </row>
    <row r="1247" spans="1:13" s="55" customFormat="1" x14ac:dyDescent="0.2">
      <c r="A1247" s="261"/>
      <c r="B1247" s="255"/>
      <c r="C1247" s="115"/>
      <c r="D1247" s="116"/>
      <c r="E1247" s="117"/>
      <c r="F1247" s="118"/>
      <c r="G1247" s="112"/>
      <c r="H1247" s="112"/>
      <c r="I1247" s="111"/>
      <c r="J1247" s="111"/>
      <c r="K1247" s="86"/>
      <c r="L1247" s="119"/>
      <c r="M1247" s="114" t="str">
        <f t="shared" si="19"/>
        <v xml:space="preserve">   </v>
      </c>
    </row>
    <row r="1248" spans="1:13" s="55" customFormat="1" x14ac:dyDescent="0.2">
      <c r="A1248" s="261"/>
      <c r="B1248" s="255"/>
      <c r="C1248" s="115"/>
      <c r="D1248" s="116"/>
      <c r="E1248" s="117"/>
      <c r="F1248" s="118"/>
      <c r="G1248" s="112"/>
      <c r="H1248" s="112"/>
      <c r="I1248" s="111"/>
      <c r="J1248" s="111"/>
      <c r="K1248" s="86"/>
      <c r="L1248" s="119"/>
      <c r="M1248" s="114" t="str">
        <f t="shared" si="19"/>
        <v xml:space="preserve">   </v>
      </c>
    </row>
    <row r="1249" spans="1:13" s="55" customFormat="1" x14ac:dyDescent="0.2">
      <c r="A1249" s="261"/>
      <c r="B1249" s="255"/>
      <c r="C1249" s="115"/>
      <c r="D1249" s="116"/>
      <c r="E1249" s="117"/>
      <c r="F1249" s="118"/>
      <c r="G1249" s="112"/>
      <c r="H1249" s="112"/>
      <c r="I1249" s="111"/>
      <c r="J1249" s="111"/>
      <c r="K1249" s="86"/>
      <c r="L1249" s="119"/>
      <c r="M1249" s="114" t="str">
        <f t="shared" si="19"/>
        <v xml:space="preserve">   </v>
      </c>
    </row>
    <row r="1250" spans="1:13" s="55" customFormat="1" x14ac:dyDescent="0.2">
      <c r="A1250" s="261"/>
      <c r="B1250" s="255"/>
      <c r="C1250" s="115"/>
      <c r="D1250" s="116"/>
      <c r="E1250" s="117"/>
      <c r="F1250" s="118"/>
      <c r="G1250" s="112"/>
      <c r="H1250" s="112"/>
      <c r="I1250" s="111"/>
      <c r="J1250" s="111"/>
      <c r="K1250" s="86"/>
      <c r="L1250" s="119"/>
      <c r="M1250" s="114" t="str">
        <f t="shared" si="19"/>
        <v xml:space="preserve">   </v>
      </c>
    </row>
    <row r="1251" spans="1:13" s="55" customFormat="1" x14ac:dyDescent="0.2">
      <c r="A1251" s="261"/>
      <c r="B1251" s="255"/>
      <c r="C1251" s="115"/>
      <c r="D1251" s="116"/>
      <c r="E1251" s="117"/>
      <c r="F1251" s="118"/>
      <c r="G1251" s="112"/>
      <c r="H1251" s="112"/>
      <c r="I1251" s="111"/>
      <c r="J1251" s="111"/>
      <c r="K1251" s="86"/>
      <c r="L1251" s="119"/>
      <c r="M1251" s="114" t="str">
        <f t="shared" si="19"/>
        <v xml:space="preserve">   </v>
      </c>
    </row>
    <row r="1252" spans="1:13" s="55" customFormat="1" x14ac:dyDescent="0.2">
      <c r="A1252" s="261"/>
      <c r="B1252" s="255"/>
      <c r="C1252" s="115"/>
      <c r="D1252" s="116"/>
      <c r="E1252" s="117"/>
      <c r="F1252" s="118"/>
      <c r="G1252" s="112"/>
      <c r="H1252" s="112"/>
      <c r="I1252" s="111"/>
      <c r="J1252" s="111"/>
      <c r="K1252" s="86"/>
      <c r="L1252" s="119"/>
      <c r="M1252" s="114" t="str">
        <f t="shared" si="19"/>
        <v xml:space="preserve">   </v>
      </c>
    </row>
    <row r="1253" spans="1:13" s="55" customFormat="1" x14ac:dyDescent="0.2">
      <c r="A1253" s="261"/>
      <c r="B1253" s="255"/>
      <c r="C1253" s="115"/>
      <c r="D1253" s="116"/>
      <c r="E1253" s="117"/>
      <c r="F1253" s="118"/>
      <c r="G1253" s="112"/>
      <c r="H1253" s="112"/>
      <c r="I1253" s="111"/>
      <c r="J1253" s="111"/>
      <c r="K1253" s="86"/>
      <c r="L1253" s="119"/>
      <c r="M1253" s="114" t="str">
        <f t="shared" si="19"/>
        <v xml:space="preserve">   </v>
      </c>
    </row>
    <row r="1254" spans="1:13" s="55" customFormat="1" ht="12.75" customHeight="1" x14ac:dyDescent="0.2">
      <c r="A1254" s="261" t="s">
        <v>84</v>
      </c>
      <c r="B1254" s="255" t="s">
        <v>104</v>
      </c>
      <c r="C1254" s="111"/>
      <c r="D1254" s="111"/>
      <c r="E1254" s="111"/>
      <c r="F1254" s="111"/>
      <c r="G1254" s="112"/>
      <c r="H1254" s="112"/>
      <c r="I1254" s="111"/>
      <c r="J1254" s="111"/>
      <c r="K1254" s="86"/>
      <c r="L1254" s="113" t="str">
        <f>CONCATENATE(C1254," ",D1254," ",E1254," ",F1254," ",C1255," ",D1255," ",E1255," ",F1255)</f>
        <v xml:space="preserve">       </v>
      </c>
      <c r="M1254" s="114" t="str">
        <f t="shared" si="19"/>
        <v xml:space="preserve">   </v>
      </c>
    </row>
    <row r="1255" spans="1:13" s="55" customFormat="1" x14ac:dyDescent="0.2">
      <c r="A1255" s="261"/>
      <c r="B1255" s="255"/>
      <c r="C1255" s="115"/>
      <c r="D1255" s="116"/>
      <c r="E1255" s="117"/>
      <c r="F1255" s="118"/>
      <c r="G1255" s="112"/>
      <c r="H1255" s="112"/>
      <c r="I1255" s="111"/>
      <c r="J1255" s="111"/>
      <c r="K1255" s="86"/>
      <c r="L1255" s="119"/>
      <c r="M1255" s="114" t="str">
        <f t="shared" si="19"/>
        <v xml:space="preserve">   </v>
      </c>
    </row>
    <row r="1256" spans="1:13" s="55" customFormat="1" x14ac:dyDescent="0.2">
      <c r="A1256" s="261"/>
      <c r="B1256" s="255"/>
      <c r="C1256" s="115"/>
      <c r="D1256" s="116"/>
      <c r="E1256" s="117"/>
      <c r="F1256" s="118"/>
      <c r="G1256" s="112"/>
      <c r="H1256" s="112"/>
      <c r="I1256" s="111"/>
      <c r="J1256" s="111"/>
      <c r="K1256" s="86"/>
      <c r="L1256" s="119"/>
      <c r="M1256" s="114" t="str">
        <f t="shared" si="19"/>
        <v xml:space="preserve">   </v>
      </c>
    </row>
    <row r="1257" spans="1:13" s="55" customFormat="1" x14ac:dyDescent="0.2">
      <c r="A1257" s="261"/>
      <c r="B1257" s="255"/>
      <c r="C1257" s="115"/>
      <c r="D1257" s="116"/>
      <c r="E1257" s="117"/>
      <c r="F1257" s="118"/>
      <c r="G1257" s="112"/>
      <c r="H1257" s="112"/>
      <c r="I1257" s="111"/>
      <c r="J1257" s="111"/>
      <c r="K1257" s="86"/>
      <c r="L1257" s="119"/>
      <c r="M1257" s="114" t="str">
        <f t="shared" si="19"/>
        <v xml:space="preserve">   </v>
      </c>
    </row>
    <row r="1258" spans="1:13" s="55" customFormat="1" x14ac:dyDescent="0.2">
      <c r="A1258" s="261"/>
      <c r="B1258" s="255"/>
      <c r="C1258" s="115"/>
      <c r="D1258" s="116"/>
      <c r="E1258" s="117"/>
      <c r="F1258" s="118"/>
      <c r="G1258" s="112"/>
      <c r="H1258" s="112"/>
      <c r="I1258" s="111"/>
      <c r="J1258" s="111"/>
      <c r="K1258" s="86"/>
      <c r="L1258" s="119"/>
      <c r="M1258" s="114" t="str">
        <f t="shared" si="19"/>
        <v xml:space="preserve">   </v>
      </c>
    </row>
    <row r="1259" spans="1:13" s="55" customFormat="1" x14ac:dyDescent="0.2">
      <c r="A1259" s="261"/>
      <c r="B1259" s="255"/>
      <c r="C1259" s="115"/>
      <c r="D1259" s="116"/>
      <c r="E1259" s="117"/>
      <c r="F1259" s="118"/>
      <c r="G1259" s="112"/>
      <c r="H1259" s="112"/>
      <c r="I1259" s="111"/>
      <c r="J1259" s="111"/>
      <c r="K1259" s="86"/>
      <c r="L1259" s="119"/>
      <c r="M1259" s="114" t="str">
        <f t="shared" si="19"/>
        <v xml:space="preserve">   </v>
      </c>
    </row>
    <row r="1260" spans="1:13" s="55" customFormat="1" x14ac:dyDescent="0.2">
      <c r="A1260" s="261"/>
      <c r="B1260" s="255"/>
      <c r="C1260" s="115"/>
      <c r="D1260" s="116"/>
      <c r="E1260" s="117"/>
      <c r="F1260" s="118"/>
      <c r="G1260" s="112"/>
      <c r="H1260" s="112"/>
      <c r="I1260" s="111"/>
      <c r="J1260" s="111"/>
      <c r="K1260" s="86"/>
      <c r="L1260" s="119"/>
      <c r="M1260" s="114" t="str">
        <f t="shared" si="19"/>
        <v xml:space="preserve">   </v>
      </c>
    </row>
    <row r="1261" spans="1:13" s="55" customFormat="1" x14ac:dyDescent="0.2">
      <c r="A1261" s="261"/>
      <c r="B1261" s="255"/>
      <c r="C1261" s="115"/>
      <c r="D1261" s="116"/>
      <c r="E1261" s="117"/>
      <c r="F1261" s="118"/>
      <c r="G1261" s="112"/>
      <c r="H1261" s="112"/>
      <c r="I1261" s="111"/>
      <c r="J1261" s="111"/>
      <c r="K1261" s="86"/>
      <c r="L1261" s="119"/>
      <c r="M1261" s="114" t="str">
        <f t="shared" si="19"/>
        <v xml:space="preserve">   </v>
      </c>
    </row>
    <row r="1262" spans="1:13" s="55" customFormat="1" x14ac:dyDescent="0.2">
      <c r="A1262" s="261"/>
      <c r="B1262" s="255"/>
      <c r="C1262" s="115"/>
      <c r="D1262" s="116"/>
      <c r="E1262" s="117"/>
      <c r="F1262" s="118"/>
      <c r="G1262" s="112"/>
      <c r="H1262" s="112"/>
      <c r="I1262" s="111"/>
      <c r="J1262" s="111"/>
      <c r="K1262" s="86"/>
      <c r="L1262" s="119"/>
      <c r="M1262" s="114" t="str">
        <f t="shared" si="19"/>
        <v xml:space="preserve">   </v>
      </c>
    </row>
    <row r="1263" spans="1:13" s="55" customFormat="1" x14ac:dyDescent="0.2">
      <c r="A1263" s="261"/>
      <c r="B1263" s="255"/>
      <c r="C1263" s="115"/>
      <c r="D1263" s="116"/>
      <c r="E1263" s="117"/>
      <c r="F1263" s="118"/>
      <c r="G1263" s="112"/>
      <c r="H1263" s="112"/>
      <c r="I1263" s="111"/>
      <c r="J1263" s="111"/>
      <c r="K1263" s="86"/>
      <c r="L1263" s="119"/>
      <c r="M1263" s="114" t="str">
        <f t="shared" si="19"/>
        <v xml:space="preserve">   </v>
      </c>
    </row>
    <row r="1264" spans="1:13" s="55" customFormat="1" ht="12.75" customHeight="1" x14ac:dyDescent="0.2">
      <c r="A1264" s="261" t="s">
        <v>84</v>
      </c>
      <c r="B1264" s="255" t="s">
        <v>104</v>
      </c>
      <c r="C1264" s="111"/>
      <c r="D1264" s="111"/>
      <c r="E1264" s="111"/>
      <c r="F1264" s="111"/>
      <c r="G1264" s="112"/>
      <c r="H1264" s="112"/>
      <c r="I1264" s="111"/>
      <c r="J1264" s="111"/>
      <c r="K1264" s="86"/>
      <c r="L1264" s="113" t="str">
        <f>CONCATENATE(C1264," ",D1264," ",E1264," ",F1264," ",C1265," ",D1265," ",E1265," ",F1265)</f>
        <v xml:space="preserve">       </v>
      </c>
      <c r="M1264" s="114" t="str">
        <f t="shared" si="19"/>
        <v xml:space="preserve">   </v>
      </c>
    </row>
    <row r="1265" spans="1:13" s="55" customFormat="1" x14ac:dyDescent="0.2">
      <c r="A1265" s="261"/>
      <c r="B1265" s="255"/>
      <c r="C1265" s="115"/>
      <c r="D1265" s="116"/>
      <c r="E1265" s="117"/>
      <c r="F1265" s="118"/>
      <c r="G1265" s="112"/>
      <c r="H1265" s="112"/>
      <c r="I1265" s="111"/>
      <c r="J1265" s="111"/>
      <c r="K1265" s="86"/>
      <c r="L1265" s="119"/>
      <c r="M1265" s="114" t="str">
        <f t="shared" si="19"/>
        <v xml:space="preserve">   </v>
      </c>
    </row>
    <row r="1266" spans="1:13" s="55" customFormat="1" x14ac:dyDescent="0.2">
      <c r="A1266" s="261"/>
      <c r="B1266" s="255"/>
      <c r="C1266" s="115"/>
      <c r="D1266" s="116"/>
      <c r="E1266" s="117"/>
      <c r="F1266" s="118"/>
      <c r="G1266" s="112"/>
      <c r="H1266" s="112"/>
      <c r="I1266" s="111"/>
      <c r="J1266" s="111"/>
      <c r="K1266" s="86"/>
      <c r="L1266" s="119"/>
      <c r="M1266" s="114" t="str">
        <f t="shared" si="19"/>
        <v xml:space="preserve">   </v>
      </c>
    </row>
    <row r="1267" spans="1:13" s="55" customFormat="1" x14ac:dyDescent="0.2">
      <c r="A1267" s="261"/>
      <c r="B1267" s="255"/>
      <c r="C1267" s="115"/>
      <c r="D1267" s="116"/>
      <c r="E1267" s="117"/>
      <c r="F1267" s="118"/>
      <c r="G1267" s="112"/>
      <c r="H1267" s="112"/>
      <c r="I1267" s="111"/>
      <c r="J1267" s="111"/>
      <c r="K1267" s="86"/>
      <c r="L1267" s="119"/>
      <c r="M1267" s="114" t="str">
        <f t="shared" si="19"/>
        <v xml:space="preserve">   </v>
      </c>
    </row>
    <row r="1268" spans="1:13" s="55" customFormat="1" x14ac:dyDescent="0.2">
      <c r="A1268" s="261"/>
      <c r="B1268" s="255"/>
      <c r="C1268" s="115"/>
      <c r="D1268" s="116"/>
      <c r="E1268" s="117"/>
      <c r="F1268" s="118"/>
      <c r="G1268" s="112"/>
      <c r="H1268" s="112"/>
      <c r="I1268" s="111"/>
      <c r="J1268" s="111"/>
      <c r="K1268" s="86"/>
      <c r="L1268" s="119"/>
      <c r="M1268" s="114" t="str">
        <f t="shared" si="19"/>
        <v xml:space="preserve">   </v>
      </c>
    </row>
    <row r="1269" spans="1:13" s="55" customFormat="1" x14ac:dyDescent="0.2">
      <c r="A1269" s="261"/>
      <c r="B1269" s="255"/>
      <c r="C1269" s="115"/>
      <c r="D1269" s="116"/>
      <c r="E1269" s="117"/>
      <c r="F1269" s="118"/>
      <c r="G1269" s="112"/>
      <c r="H1269" s="112"/>
      <c r="I1269" s="111"/>
      <c r="J1269" s="111"/>
      <c r="K1269" s="86"/>
      <c r="L1269" s="119"/>
      <c r="M1269" s="114" t="str">
        <f t="shared" si="19"/>
        <v xml:space="preserve">   </v>
      </c>
    </row>
    <row r="1270" spans="1:13" s="55" customFormat="1" x14ac:dyDescent="0.2">
      <c r="A1270" s="261"/>
      <c r="B1270" s="255"/>
      <c r="C1270" s="115"/>
      <c r="D1270" s="116"/>
      <c r="E1270" s="117"/>
      <c r="F1270" s="118"/>
      <c r="G1270" s="112"/>
      <c r="H1270" s="112"/>
      <c r="I1270" s="111"/>
      <c r="J1270" s="111"/>
      <c r="K1270" s="86"/>
      <c r="L1270" s="119"/>
      <c r="M1270" s="114" t="str">
        <f t="shared" si="19"/>
        <v xml:space="preserve">   </v>
      </c>
    </row>
    <row r="1271" spans="1:13" s="55" customFormat="1" x14ac:dyDescent="0.2">
      <c r="A1271" s="261"/>
      <c r="B1271" s="255"/>
      <c r="C1271" s="115"/>
      <c r="D1271" s="116"/>
      <c r="E1271" s="117"/>
      <c r="F1271" s="118"/>
      <c r="G1271" s="112"/>
      <c r="H1271" s="112"/>
      <c r="I1271" s="111"/>
      <c r="J1271" s="111"/>
      <c r="K1271" s="86"/>
      <c r="L1271" s="119"/>
      <c r="M1271" s="114" t="str">
        <f t="shared" si="19"/>
        <v xml:space="preserve">   </v>
      </c>
    </row>
    <row r="1272" spans="1:13" s="55" customFormat="1" x14ac:dyDescent="0.2">
      <c r="A1272" s="261"/>
      <c r="B1272" s="255"/>
      <c r="C1272" s="115"/>
      <c r="D1272" s="116"/>
      <c r="E1272" s="117"/>
      <c r="F1272" s="118"/>
      <c r="G1272" s="112"/>
      <c r="H1272" s="112"/>
      <c r="I1272" s="111"/>
      <c r="J1272" s="111"/>
      <c r="K1272" s="86"/>
      <c r="L1272" s="119"/>
      <c r="M1272" s="114" t="str">
        <f t="shared" si="19"/>
        <v xml:space="preserve">   </v>
      </c>
    </row>
    <row r="1273" spans="1:13" s="55" customFormat="1" x14ac:dyDescent="0.2">
      <c r="A1273" s="261"/>
      <c r="B1273" s="255"/>
      <c r="C1273" s="115"/>
      <c r="D1273" s="116"/>
      <c r="E1273" s="117"/>
      <c r="F1273" s="118"/>
      <c r="G1273" s="112"/>
      <c r="H1273" s="112"/>
      <c r="I1273" s="111"/>
      <c r="J1273" s="111"/>
      <c r="K1273" s="86"/>
      <c r="L1273" s="119"/>
      <c r="M1273" s="114" t="str">
        <f t="shared" si="19"/>
        <v xml:space="preserve">   </v>
      </c>
    </row>
    <row r="1274" spans="1:13" s="55" customFormat="1" ht="12.75" customHeight="1" x14ac:dyDescent="0.2">
      <c r="A1274" s="261" t="s">
        <v>84</v>
      </c>
      <c r="B1274" s="255" t="s">
        <v>104</v>
      </c>
      <c r="C1274" s="111"/>
      <c r="D1274" s="111"/>
      <c r="E1274" s="111"/>
      <c r="F1274" s="111"/>
      <c r="G1274" s="112"/>
      <c r="H1274" s="112"/>
      <c r="I1274" s="111"/>
      <c r="J1274" s="111"/>
      <c r="K1274" s="86"/>
      <c r="L1274" s="113" t="str">
        <f>CONCATENATE(C1274," ",D1274," ",E1274," ",F1274," ",C1275," ",D1275," ",E1275," ",F1275)</f>
        <v xml:space="preserve">       </v>
      </c>
      <c r="M1274" s="114" t="str">
        <f t="shared" si="19"/>
        <v xml:space="preserve">   </v>
      </c>
    </row>
    <row r="1275" spans="1:13" s="55" customFormat="1" x14ac:dyDescent="0.2">
      <c r="A1275" s="261"/>
      <c r="B1275" s="255"/>
      <c r="C1275" s="115"/>
      <c r="D1275" s="116"/>
      <c r="E1275" s="117"/>
      <c r="F1275" s="118"/>
      <c r="G1275" s="112"/>
      <c r="H1275" s="112"/>
      <c r="I1275" s="111"/>
      <c r="J1275" s="111"/>
      <c r="K1275" s="86"/>
      <c r="L1275" s="119"/>
      <c r="M1275" s="114" t="str">
        <f t="shared" si="19"/>
        <v xml:space="preserve">   </v>
      </c>
    </row>
    <row r="1276" spans="1:13" s="55" customFormat="1" x14ac:dyDescent="0.2">
      <c r="A1276" s="261"/>
      <c r="B1276" s="255"/>
      <c r="C1276" s="115"/>
      <c r="D1276" s="116"/>
      <c r="E1276" s="117"/>
      <c r="F1276" s="118"/>
      <c r="G1276" s="112"/>
      <c r="H1276" s="112"/>
      <c r="I1276" s="111"/>
      <c r="J1276" s="111"/>
      <c r="K1276" s="86"/>
      <c r="L1276" s="119"/>
      <c r="M1276" s="114" t="str">
        <f t="shared" si="19"/>
        <v xml:space="preserve">   </v>
      </c>
    </row>
    <row r="1277" spans="1:13" s="55" customFormat="1" x14ac:dyDescent="0.2">
      <c r="A1277" s="261"/>
      <c r="B1277" s="255"/>
      <c r="C1277" s="115"/>
      <c r="D1277" s="116"/>
      <c r="E1277" s="117"/>
      <c r="F1277" s="118"/>
      <c r="G1277" s="112"/>
      <c r="H1277" s="112"/>
      <c r="I1277" s="111"/>
      <c r="J1277" s="111"/>
      <c r="K1277" s="86"/>
      <c r="L1277" s="119"/>
      <c r="M1277" s="114" t="str">
        <f t="shared" si="19"/>
        <v xml:space="preserve">   </v>
      </c>
    </row>
    <row r="1278" spans="1:13" s="55" customFormat="1" x14ac:dyDescent="0.2">
      <c r="A1278" s="261"/>
      <c r="B1278" s="255"/>
      <c r="C1278" s="115"/>
      <c r="D1278" s="116"/>
      <c r="E1278" s="117"/>
      <c r="F1278" s="118"/>
      <c r="G1278" s="112"/>
      <c r="H1278" s="112"/>
      <c r="I1278" s="111"/>
      <c r="J1278" s="111"/>
      <c r="K1278" s="86"/>
      <c r="L1278" s="119"/>
      <c r="M1278" s="114" t="str">
        <f t="shared" si="19"/>
        <v xml:space="preserve">   </v>
      </c>
    </row>
    <row r="1279" spans="1:13" s="55" customFormat="1" x14ac:dyDescent="0.2">
      <c r="A1279" s="261"/>
      <c r="B1279" s="255"/>
      <c r="C1279" s="115"/>
      <c r="D1279" s="116"/>
      <c r="E1279" s="117"/>
      <c r="F1279" s="118"/>
      <c r="G1279" s="112"/>
      <c r="H1279" s="112"/>
      <c r="I1279" s="111"/>
      <c r="J1279" s="111"/>
      <c r="K1279" s="86"/>
      <c r="L1279" s="119"/>
      <c r="M1279" s="114" t="str">
        <f t="shared" si="19"/>
        <v xml:space="preserve">   </v>
      </c>
    </row>
    <row r="1280" spans="1:13" s="55" customFormat="1" x14ac:dyDescent="0.2">
      <c r="A1280" s="261"/>
      <c r="B1280" s="255"/>
      <c r="C1280" s="115"/>
      <c r="D1280" s="116"/>
      <c r="E1280" s="117"/>
      <c r="F1280" s="118"/>
      <c r="G1280" s="112"/>
      <c r="H1280" s="112"/>
      <c r="I1280" s="111"/>
      <c r="J1280" s="111"/>
      <c r="K1280" s="86"/>
      <c r="L1280" s="119"/>
      <c r="M1280" s="114" t="str">
        <f t="shared" si="19"/>
        <v xml:space="preserve">   </v>
      </c>
    </row>
    <row r="1281" spans="1:13" s="55" customFormat="1" x14ac:dyDescent="0.2">
      <c r="A1281" s="261"/>
      <c r="B1281" s="255"/>
      <c r="C1281" s="115"/>
      <c r="D1281" s="116"/>
      <c r="E1281" s="117"/>
      <c r="F1281" s="118"/>
      <c r="G1281" s="112"/>
      <c r="H1281" s="112"/>
      <c r="I1281" s="111"/>
      <c r="J1281" s="111"/>
      <c r="K1281" s="86"/>
      <c r="L1281" s="119"/>
      <c r="M1281" s="114" t="str">
        <f t="shared" si="19"/>
        <v xml:space="preserve">   </v>
      </c>
    </row>
    <row r="1282" spans="1:13" s="55" customFormat="1" x14ac:dyDescent="0.2">
      <c r="A1282" s="261"/>
      <c r="B1282" s="255"/>
      <c r="C1282" s="115"/>
      <c r="D1282" s="116"/>
      <c r="E1282" s="117"/>
      <c r="F1282" s="118"/>
      <c r="G1282" s="112"/>
      <c r="H1282" s="112"/>
      <c r="I1282" s="111"/>
      <c r="J1282" s="111"/>
      <c r="K1282" s="86"/>
      <c r="L1282" s="119"/>
      <c r="M1282" s="114" t="str">
        <f t="shared" si="19"/>
        <v xml:space="preserve">   </v>
      </c>
    </row>
    <row r="1283" spans="1:13" s="55" customFormat="1" x14ac:dyDescent="0.2">
      <c r="A1283" s="261"/>
      <c r="B1283" s="255"/>
      <c r="C1283" s="115"/>
      <c r="D1283" s="116"/>
      <c r="E1283" s="117"/>
      <c r="F1283" s="118"/>
      <c r="G1283" s="112"/>
      <c r="H1283" s="112"/>
      <c r="I1283" s="111"/>
      <c r="J1283" s="111"/>
      <c r="K1283" s="86"/>
      <c r="L1283" s="119"/>
      <c r="M1283" s="114" t="str">
        <f t="shared" si="19"/>
        <v xml:space="preserve">   </v>
      </c>
    </row>
    <row r="1284" spans="1:13" s="55" customFormat="1" ht="12.75" customHeight="1" x14ac:dyDescent="0.2">
      <c r="A1284" s="261" t="s">
        <v>84</v>
      </c>
      <c r="B1284" s="255" t="s">
        <v>104</v>
      </c>
      <c r="C1284" s="111"/>
      <c r="D1284" s="111"/>
      <c r="E1284" s="111"/>
      <c r="F1284" s="111"/>
      <c r="G1284" s="112"/>
      <c r="H1284" s="112"/>
      <c r="I1284" s="111"/>
      <c r="J1284" s="111"/>
      <c r="K1284" s="86"/>
      <c r="L1284" s="113" t="str">
        <f>CONCATENATE(C1284," ",D1284," ",E1284," ",F1284," ",C1285," ",D1285," ",E1285," ",F1285)</f>
        <v xml:space="preserve">       </v>
      </c>
      <c r="M1284" s="114" t="str">
        <f t="shared" si="19"/>
        <v xml:space="preserve">   </v>
      </c>
    </row>
    <row r="1285" spans="1:13" s="55" customFormat="1" x14ac:dyDescent="0.2">
      <c r="A1285" s="261"/>
      <c r="B1285" s="255"/>
      <c r="C1285" s="115"/>
      <c r="D1285" s="116"/>
      <c r="E1285" s="117"/>
      <c r="F1285" s="118"/>
      <c r="G1285" s="112"/>
      <c r="H1285" s="112"/>
      <c r="I1285" s="111"/>
      <c r="J1285" s="111"/>
      <c r="K1285" s="86"/>
      <c r="L1285" s="119"/>
      <c r="M1285" s="114" t="str">
        <f t="shared" si="19"/>
        <v xml:space="preserve">   </v>
      </c>
    </row>
    <row r="1286" spans="1:13" s="55" customFormat="1" x14ac:dyDescent="0.2">
      <c r="A1286" s="261"/>
      <c r="B1286" s="255"/>
      <c r="C1286" s="115"/>
      <c r="D1286" s="116"/>
      <c r="E1286" s="117"/>
      <c r="F1286" s="118"/>
      <c r="G1286" s="112"/>
      <c r="H1286" s="112"/>
      <c r="I1286" s="111"/>
      <c r="J1286" s="111"/>
      <c r="K1286" s="86"/>
      <c r="L1286" s="119"/>
      <c r="M1286" s="114" t="str">
        <f t="shared" si="19"/>
        <v xml:space="preserve">   </v>
      </c>
    </row>
    <row r="1287" spans="1:13" s="55" customFormat="1" x14ac:dyDescent="0.2">
      <c r="A1287" s="261"/>
      <c r="B1287" s="255"/>
      <c r="C1287" s="115"/>
      <c r="D1287" s="116"/>
      <c r="E1287" s="117"/>
      <c r="F1287" s="118"/>
      <c r="G1287" s="112"/>
      <c r="H1287" s="112"/>
      <c r="I1287" s="111"/>
      <c r="J1287" s="111"/>
      <c r="K1287" s="86"/>
      <c r="L1287" s="119"/>
      <c r="M1287" s="114" t="str">
        <f t="shared" si="19"/>
        <v xml:space="preserve">   </v>
      </c>
    </row>
    <row r="1288" spans="1:13" s="55" customFormat="1" x14ac:dyDescent="0.2">
      <c r="A1288" s="261"/>
      <c r="B1288" s="255"/>
      <c r="C1288" s="115"/>
      <c r="D1288" s="116"/>
      <c r="E1288" s="117"/>
      <c r="F1288" s="118"/>
      <c r="G1288" s="112"/>
      <c r="H1288" s="112"/>
      <c r="I1288" s="111"/>
      <c r="J1288" s="111"/>
      <c r="K1288" s="86"/>
      <c r="L1288" s="119"/>
      <c r="M1288" s="114" t="str">
        <f t="shared" si="19"/>
        <v xml:space="preserve">   </v>
      </c>
    </row>
    <row r="1289" spans="1:13" s="55" customFormat="1" x14ac:dyDescent="0.2">
      <c r="A1289" s="261"/>
      <c r="B1289" s="255"/>
      <c r="C1289" s="115"/>
      <c r="D1289" s="116"/>
      <c r="E1289" s="117"/>
      <c r="F1289" s="118"/>
      <c r="G1289" s="112"/>
      <c r="H1289" s="112"/>
      <c r="I1289" s="111"/>
      <c r="J1289" s="111"/>
      <c r="K1289" s="86"/>
      <c r="L1289" s="119"/>
      <c r="M1289" s="114" t="str">
        <f t="shared" si="19"/>
        <v xml:space="preserve">   </v>
      </c>
    </row>
    <row r="1290" spans="1:13" s="55" customFormat="1" x14ac:dyDescent="0.2">
      <c r="A1290" s="261"/>
      <c r="B1290" s="255"/>
      <c r="C1290" s="115"/>
      <c r="D1290" s="116"/>
      <c r="E1290" s="117"/>
      <c r="F1290" s="118"/>
      <c r="G1290" s="112"/>
      <c r="H1290" s="112"/>
      <c r="I1290" s="111"/>
      <c r="J1290" s="111"/>
      <c r="K1290" s="86"/>
      <c r="L1290" s="119"/>
      <c r="M1290" s="114" t="str">
        <f t="shared" si="19"/>
        <v xml:space="preserve">   </v>
      </c>
    </row>
    <row r="1291" spans="1:13" s="55" customFormat="1" x14ac:dyDescent="0.2">
      <c r="A1291" s="261"/>
      <c r="B1291" s="255"/>
      <c r="C1291" s="115"/>
      <c r="D1291" s="116"/>
      <c r="E1291" s="117"/>
      <c r="F1291" s="118"/>
      <c r="G1291" s="112"/>
      <c r="H1291" s="112"/>
      <c r="I1291" s="111"/>
      <c r="J1291" s="111"/>
      <c r="K1291" s="86"/>
      <c r="L1291" s="119"/>
      <c r="M1291" s="114" t="str">
        <f t="shared" ref="M1291:M1354" si="20">CONCATENATE(G1291," ",H1291," ",I1291," ",J1291)</f>
        <v xml:space="preserve">   </v>
      </c>
    </row>
    <row r="1292" spans="1:13" s="55" customFormat="1" x14ac:dyDescent="0.2">
      <c r="A1292" s="261"/>
      <c r="B1292" s="255"/>
      <c r="C1292" s="115"/>
      <c r="D1292" s="116"/>
      <c r="E1292" s="117"/>
      <c r="F1292" s="118"/>
      <c r="G1292" s="112"/>
      <c r="H1292" s="112"/>
      <c r="I1292" s="111"/>
      <c r="J1292" s="111"/>
      <c r="K1292" s="86"/>
      <c r="L1292" s="119"/>
      <c r="M1292" s="114" t="str">
        <f t="shared" si="20"/>
        <v xml:space="preserve">   </v>
      </c>
    </row>
    <row r="1293" spans="1:13" s="55" customFormat="1" x14ac:dyDescent="0.2">
      <c r="A1293" s="261"/>
      <c r="B1293" s="255"/>
      <c r="C1293" s="115"/>
      <c r="D1293" s="116"/>
      <c r="E1293" s="117"/>
      <c r="F1293" s="118"/>
      <c r="G1293" s="112"/>
      <c r="H1293" s="112"/>
      <c r="I1293" s="111"/>
      <c r="J1293" s="111"/>
      <c r="K1293" s="86"/>
      <c r="L1293" s="119"/>
      <c r="M1293" s="114" t="str">
        <f t="shared" si="20"/>
        <v xml:space="preserve">   </v>
      </c>
    </row>
    <row r="1294" spans="1:13" s="55" customFormat="1" ht="12.75" customHeight="1" x14ac:dyDescent="0.2">
      <c r="A1294" s="261" t="s">
        <v>84</v>
      </c>
      <c r="B1294" s="255" t="s">
        <v>104</v>
      </c>
      <c r="C1294" s="111"/>
      <c r="D1294" s="111"/>
      <c r="E1294" s="111"/>
      <c r="F1294" s="111"/>
      <c r="G1294" s="112"/>
      <c r="H1294" s="112"/>
      <c r="I1294" s="111"/>
      <c r="J1294" s="111"/>
      <c r="K1294" s="86"/>
      <c r="L1294" s="113" t="str">
        <f>CONCATENATE(C1294," ",D1294," ",E1294," ",F1294," ",C1295," ",D1295," ",E1295," ",F1295)</f>
        <v xml:space="preserve">       </v>
      </c>
      <c r="M1294" s="114" t="str">
        <f t="shared" si="20"/>
        <v xml:space="preserve">   </v>
      </c>
    </row>
    <row r="1295" spans="1:13" s="55" customFormat="1" x14ac:dyDescent="0.2">
      <c r="A1295" s="261"/>
      <c r="B1295" s="255"/>
      <c r="C1295" s="115"/>
      <c r="D1295" s="116"/>
      <c r="E1295" s="117"/>
      <c r="F1295" s="118"/>
      <c r="G1295" s="112"/>
      <c r="H1295" s="112"/>
      <c r="I1295" s="111"/>
      <c r="J1295" s="111"/>
      <c r="K1295" s="86"/>
      <c r="L1295" s="119"/>
      <c r="M1295" s="114" t="str">
        <f t="shared" si="20"/>
        <v xml:space="preserve">   </v>
      </c>
    </row>
    <row r="1296" spans="1:13" s="55" customFormat="1" x14ac:dyDescent="0.2">
      <c r="A1296" s="261"/>
      <c r="B1296" s="255"/>
      <c r="C1296" s="115"/>
      <c r="D1296" s="116"/>
      <c r="E1296" s="117"/>
      <c r="F1296" s="118"/>
      <c r="G1296" s="112"/>
      <c r="H1296" s="112"/>
      <c r="I1296" s="111"/>
      <c r="J1296" s="111"/>
      <c r="K1296" s="86"/>
      <c r="L1296" s="119"/>
      <c r="M1296" s="114" t="str">
        <f t="shared" si="20"/>
        <v xml:space="preserve">   </v>
      </c>
    </row>
    <row r="1297" spans="1:13" s="55" customFormat="1" x14ac:dyDescent="0.2">
      <c r="A1297" s="261"/>
      <c r="B1297" s="255"/>
      <c r="C1297" s="115"/>
      <c r="D1297" s="116"/>
      <c r="E1297" s="117"/>
      <c r="F1297" s="118"/>
      <c r="G1297" s="112"/>
      <c r="H1297" s="112"/>
      <c r="I1297" s="111"/>
      <c r="J1297" s="111"/>
      <c r="K1297" s="86"/>
      <c r="L1297" s="119"/>
      <c r="M1297" s="114" t="str">
        <f t="shared" si="20"/>
        <v xml:space="preserve">   </v>
      </c>
    </row>
    <row r="1298" spans="1:13" s="55" customFormat="1" x14ac:dyDescent="0.2">
      <c r="A1298" s="261"/>
      <c r="B1298" s="255"/>
      <c r="C1298" s="115"/>
      <c r="D1298" s="116"/>
      <c r="E1298" s="117"/>
      <c r="F1298" s="118"/>
      <c r="G1298" s="112"/>
      <c r="H1298" s="112"/>
      <c r="I1298" s="111"/>
      <c r="J1298" s="111"/>
      <c r="K1298" s="86"/>
      <c r="L1298" s="119"/>
      <c r="M1298" s="114" t="str">
        <f t="shared" si="20"/>
        <v xml:space="preserve">   </v>
      </c>
    </row>
    <row r="1299" spans="1:13" s="55" customFormat="1" x14ac:dyDescent="0.2">
      <c r="A1299" s="261"/>
      <c r="B1299" s="255"/>
      <c r="C1299" s="115"/>
      <c r="D1299" s="116"/>
      <c r="E1299" s="117"/>
      <c r="F1299" s="118"/>
      <c r="G1299" s="112"/>
      <c r="H1299" s="112"/>
      <c r="I1299" s="111"/>
      <c r="J1299" s="111"/>
      <c r="K1299" s="86"/>
      <c r="L1299" s="119"/>
      <c r="M1299" s="114" t="str">
        <f t="shared" si="20"/>
        <v xml:space="preserve">   </v>
      </c>
    </row>
    <row r="1300" spans="1:13" s="55" customFormat="1" x14ac:dyDescent="0.2">
      <c r="A1300" s="261"/>
      <c r="B1300" s="255"/>
      <c r="C1300" s="115"/>
      <c r="D1300" s="116"/>
      <c r="E1300" s="117"/>
      <c r="F1300" s="118"/>
      <c r="G1300" s="112"/>
      <c r="H1300" s="112"/>
      <c r="I1300" s="111"/>
      <c r="J1300" s="111"/>
      <c r="K1300" s="86"/>
      <c r="L1300" s="119"/>
      <c r="M1300" s="114" t="str">
        <f t="shared" si="20"/>
        <v xml:space="preserve">   </v>
      </c>
    </row>
    <row r="1301" spans="1:13" s="55" customFormat="1" x14ac:dyDescent="0.2">
      <c r="A1301" s="261"/>
      <c r="B1301" s="255"/>
      <c r="C1301" s="115"/>
      <c r="D1301" s="116"/>
      <c r="E1301" s="117"/>
      <c r="F1301" s="118"/>
      <c r="G1301" s="112"/>
      <c r="H1301" s="112"/>
      <c r="I1301" s="111"/>
      <c r="J1301" s="111"/>
      <c r="K1301" s="86"/>
      <c r="L1301" s="119"/>
      <c r="M1301" s="114" t="str">
        <f t="shared" si="20"/>
        <v xml:space="preserve">   </v>
      </c>
    </row>
    <row r="1302" spans="1:13" s="55" customFormat="1" x14ac:dyDescent="0.2">
      <c r="A1302" s="261"/>
      <c r="B1302" s="255"/>
      <c r="C1302" s="115"/>
      <c r="D1302" s="116"/>
      <c r="E1302" s="117"/>
      <c r="F1302" s="118"/>
      <c r="G1302" s="112"/>
      <c r="H1302" s="112"/>
      <c r="I1302" s="111"/>
      <c r="J1302" s="111"/>
      <c r="K1302" s="86"/>
      <c r="L1302" s="119"/>
      <c r="M1302" s="114" t="str">
        <f t="shared" si="20"/>
        <v xml:space="preserve">   </v>
      </c>
    </row>
    <row r="1303" spans="1:13" s="55" customFormat="1" x14ac:dyDescent="0.2">
      <c r="A1303" s="261"/>
      <c r="B1303" s="255"/>
      <c r="C1303" s="115"/>
      <c r="D1303" s="116"/>
      <c r="E1303" s="117"/>
      <c r="F1303" s="118"/>
      <c r="G1303" s="112"/>
      <c r="H1303" s="112"/>
      <c r="I1303" s="111"/>
      <c r="J1303" s="111"/>
      <c r="K1303" s="86"/>
      <c r="L1303" s="119"/>
      <c r="M1303" s="114" t="str">
        <f t="shared" si="20"/>
        <v xml:space="preserve">   </v>
      </c>
    </row>
    <row r="1304" spans="1:13" s="55" customFormat="1" ht="12.75" customHeight="1" x14ac:dyDescent="0.2">
      <c r="A1304" s="261" t="s">
        <v>84</v>
      </c>
      <c r="B1304" s="255" t="s">
        <v>104</v>
      </c>
      <c r="C1304" s="111"/>
      <c r="D1304" s="111"/>
      <c r="E1304" s="111"/>
      <c r="F1304" s="111"/>
      <c r="G1304" s="112"/>
      <c r="H1304" s="112"/>
      <c r="I1304" s="111"/>
      <c r="J1304" s="111"/>
      <c r="K1304" s="86"/>
      <c r="L1304" s="113" t="str">
        <f>CONCATENATE(C1304," ",D1304," ",E1304," ",F1304," ",C1305," ",D1305," ",E1305," ",F1305)</f>
        <v xml:space="preserve">       </v>
      </c>
      <c r="M1304" s="114" t="str">
        <f t="shared" si="20"/>
        <v xml:space="preserve">   </v>
      </c>
    </row>
    <row r="1305" spans="1:13" s="55" customFormat="1" x14ac:dyDescent="0.2">
      <c r="A1305" s="261"/>
      <c r="B1305" s="255"/>
      <c r="C1305" s="115"/>
      <c r="D1305" s="116"/>
      <c r="E1305" s="117"/>
      <c r="F1305" s="118"/>
      <c r="G1305" s="112"/>
      <c r="H1305" s="112"/>
      <c r="I1305" s="111"/>
      <c r="J1305" s="111"/>
      <c r="K1305" s="86"/>
      <c r="L1305" s="119"/>
      <c r="M1305" s="114" t="str">
        <f t="shared" si="20"/>
        <v xml:space="preserve">   </v>
      </c>
    </row>
    <row r="1306" spans="1:13" s="55" customFormat="1" x14ac:dyDescent="0.2">
      <c r="A1306" s="261"/>
      <c r="B1306" s="255"/>
      <c r="C1306" s="115"/>
      <c r="D1306" s="116"/>
      <c r="E1306" s="117"/>
      <c r="F1306" s="118"/>
      <c r="G1306" s="112"/>
      <c r="H1306" s="112"/>
      <c r="I1306" s="111"/>
      <c r="J1306" s="111"/>
      <c r="K1306" s="86"/>
      <c r="L1306" s="119"/>
      <c r="M1306" s="114" t="str">
        <f t="shared" si="20"/>
        <v xml:space="preserve">   </v>
      </c>
    </row>
    <row r="1307" spans="1:13" s="55" customFormat="1" x14ac:dyDescent="0.2">
      <c r="A1307" s="261"/>
      <c r="B1307" s="255"/>
      <c r="C1307" s="115"/>
      <c r="D1307" s="116"/>
      <c r="E1307" s="117"/>
      <c r="F1307" s="118"/>
      <c r="G1307" s="112"/>
      <c r="H1307" s="112"/>
      <c r="I1307" s="111"/>
      <c r="J1307" s="111"/>
      <c r="K1307" s="86"/>
      <c r="L1307" s="119"/>
      <c r="M1307" s="114" t="str">
        <f t="shared" si="20"/>
        <v xml:space="preserve">   </v>
      </c>
    </row>
    <row r="1308" spans="1:13" s="55" customFormat="1" x14ac:dyDescent="0.2">
      <c r="A1308" s="261"/>
      <c r="B1308" s="255"/>
      <c r="C1308" s="115"/>
      <c r="D1308" s="116"/>
      <c r="E1308" s="117"/>
      <c r="F1308" s="118"/>
      <c r="G1308" s="112"/>
      <c r="H1308" s="112"/>
      <c r="I1308" s="111"/>
      <c r="J1308" s="111"/>
      <c r="K1308" s="86"/>
      <c r="L1308" s="119"/>
      <c r="M1308" s="114" t="str">
        <f t="shared" si="20"/>
        <v xml:space="preserve">   </v>
      </c>
    </row>
    <row r="1309" spans="1:13" s="55" customFormat="1" x14ac:dyDescent="0.2">
      <c r="A1309" s="261"/>
      <c r="B1309" s="255"/>
      <c r="C1309" s="115"/>
      <c r="D1309" s="116"/>
      <c r="E1309" s="117"/>
      <c r="F1309" s="118"/>
      <c r="G1309" s="112"/>
      <c r="H1309" s="112"/>
      <c r="I1309" s="111"/>
      <c r="J1309" s="111"/>
      <c r="K1309" s="86"/>
      <c r="L1309" s="119"/>
      <c r="M1309" s="114" t="str">
        <f t="shared" si="20"/>
        <v xml:space="preserve">   </v>
      </c>
    </row>
    <row r="1310" spans="1:13" s="55" customFormat="1" x14ac:dyDescent="0.2">
      <c r="A1310" s="261"/>
      <c r="B1310" s="255"/>
      <c r="C1310" s="115"/>
      <c r="D1310" s="116"/>
      <c r="E1310" s="117"/>
      <c r="F1310" s="118"/>
      <c r="G1310" s="112"/>
      <c r="H1310" s="112"/>
      <c r="I1310" s="111"/>
      <c r="J1310" s="111"/>
      <c r="K1310" s="86"/>
      <c r="L1310" s="119"/>
      <c r="M1310" s="114" t="str">
        <f t="shared" si="20"/>
        <v xml:space="preserve">   </v>
      </c>
    </row>
    <row r="1311" spans="1:13" s="55" customFormat="1" x14ac:dyDescent="0.2">
      <c r="A1311" s="261"/>
      <c r="B1311" s="255"/>
      <c r="C1311" s="115"/>
      <c r="D1311" s="116"/>
      <c r="E1311" s="117"/>
      <c r="F1311" s="118"/>
      <c r="G1311" s="112"/>
      <c r="H1311" s="112"/>
      <c r="I1311" s="111"/>
      <c r="J1311" s="111"/>
      <c r="K1311" s="86"/>
      <c r="L1311" s="119"/>
      <c r="M1311" s="114" t="str">
        <f t="shared" si="20"/>
        <v xml:space="preserve">   </v>
      </c>
    </row>
    <row r="1312" spans="1:13" s="55" customFormat="1" x14ac:dyDescent="0.2">
      <c r="A1312" s="261"/>
      <c r="B1312" s="255"/>
      <c r="C1312" s="115"/>
      <c r="D1312" s="116"/>
      <c r="E1312" s="117"/>
      <c r="F1312" s="118"/>
      <c r="G1312" s="112"/>
      <c r="H1312" s="112"/>
      <c r="I1312" s="111"/>
      <c r="J1312" s="111"/>
      <c r="K1312" s="86"/>
      <c r="L1312" s="119"/>
      <c r="M1312" s="114" t="str">
        <f t="shared" si="20"/>
        <v xml:space="preserve">   </v>
      </c>
    </row>
    <row r="1313" spans="1:13" s="55" customFormat="1" x14ac:dyDescent="0.2">
      <c r="A1313" s="261"/>
      <c r="B1313" s="255"/>
      <c r="C1313" s="115"/>
      <c r="D1313" s="116"/>
      <c r="E1313" s="117"/>
      <c r="F1313" s="118"/>
      <c r="G1313" s="112"/>
      <c r="H1313" s="112"/>
      <c r="I1313" s="111"/>
      <c r="J1313" s="111"/>
      <c r="K1313" s="86"/>
      <c r="L1313" s="119"/>
      <c r="M1313" s="114" t="str">
        <f t="shared" si="20"/>
        <v xml:space="preserve">   </v>
      </c>
    </row>
    <row r="1314" spans="1:13" s="55" customFormat="1" ht="12.75" customHeight="1" x14ac:dyDescent="0.2">
      <c r="A1314" s="261" t="s">
        <v>84</v>
      </c>
      <c r="B1314" s="255" t="s">
        <v>104</v>
      </c>
      <c r="C1314" s="111"/>
      <c r="D1314" s="111"/>
      <c r="E1314" s="111"/>
      <c r="F1314" s="111"/>
      <c r="G1314" s="112"/>
      <c r="H1314" s="112"/>
      <c r="I1314" s="111"/>
      <c r="J1314" s="111"/>
      <c r="K1314" s="86"/>
      <c r="L1314" s="113" t="str">
        <f>CONCATENATE(C1314," ",D1314," ",E1314," ",F1314," ",C1315," ",D1315," ",E1315," ",F1315)</f>
        <v xml:space="preserve">       </v>
      </c>
      <c r="M1314" s="114" t="str">
        <f t="shared" si="20"/>
        <v xml:space="preserve">   </v>
      </c>
    </row>
    <row r="1315" spans="1:13" s="55" customFormat="1" x14ac:dyDescent="0.2">
      <c r="A1315" s="261"/>
      <c r="B1315" s="255"/>
      <c r="C1315" s="115"/>
      <c r="D1315" s="116"/>
      <c r="E1315" s="117"/>
      <c r="F1315" s="118"/>
      <c r="G1315" s="112"/>
      <c r="H1315" s="112"/>
      <c r="I1315" s="111"/>
      <c r="J1315" s="111"/>
      <c r="K1315" s="86"/>
      <c r="L1315" s="119"/>
      <c r="M1315" s="114" t="str">
        <f t="shared" si="20"/>
        <v xml:space="preserve">   </v>
      </c>
    </row>
    <row r="1316" spans="1:13" s="55" customFormat="1" x14ac:dyDescent="0.2">
      <c r="A1316" s="261"/>
      <c r="B1316" s="255"/>
      <c r="C1316" s="115"/>
      <c r="D1316" s="116"/>
      <c r="E1316" s="117"/>
      <c r="F1316" s="118"/>
      <c r="G1316" s="112"/>
      <c r="H1316" s="112"/>
      <c r="I1316" s="111"/>
      <c r="J1316" s="111"/>
      <c r="K1316" s="86"/>
      <c r="L1316" s="119"/>
      <c r="M1316" s="114" t="str">
        <f t="shared" si="20"/>
        <v xml:space="preserve">   </v>
      </c>
    </row>
    <row r="1317" spans="1:13" s="55" customFormat="1" x14ac:dyDescent="0.2">
      <c r="A1317" s="261"/>
      <c r="B1317" s="255"/>
      <c r="C1317" s="115"/>
      <c r="D1317" s="116"/>
      <c r="E1317" s="117"/>
      <c r="F1317" s="118"/>
      <c r="G1317" s="112"/>
      <c r="H1317" s="112"/>
      <c r="I1317" s="111"/>
      <c r="J1317" s="111"/>
      <c r="K1317" s="86"/>
      <c r="L1317" s="119"/>
      <c r="M1317" s="114" t="str">
        <f t="shared" si="20"/>
        <v xml:space="preserve">   </v>
      </c>
    </row>
    <row r="1318" spans="1:13" s="55" customFormat="1" x14ac:dyDescent="0.2">
      <c r="A1318" s="261"/>
      <c r="B1318" s="255"/>
      <c r="C1318" s="115"/>
      <c r="D1318" s="116"/>
      <c r="E1318" s="117"/>
      <c r="F1318" s="118"/>
      <c r="G1318" s="112"/>
      <c r="H1318" s="112"/>
      <c r="I1318" s="111"/>
      <c r="J1318" s="111"/>
      <c r="K1318" s="86"/>
      <c r="L1318" s="119"/>
      <c r="M1318" s="114" t="str">
        <f t="shared" si="20"/>
        <v xml:space="preserve">   </v>
      </c>
    </row>
    <row r="1319" spans="1:13" s="55" customFormat="1" x14ac:dyDescent="0.2">
      <c r="A1319" s="261"/>
      <c r="B1319" s="255"/>
      <c r="C1319" s="115"/>
      <c r="D1319" s="116"/>
      <c r="E1319" s="117"/>
      <c r="F1319" s="118"/>
      <c r="G1319" s="112"/>
      <c r="H1319" s="112"/>
      <c r="I1319" s="111"/>
      <c r="J1319" s="111"/>
      <c r="K1319" s="86"/>
      <c r="L1319" s="119"/>
      <c r="M1319" s="114" t="str">
        <f t="shared" si="20"/>
        <v xml:space="preserve">   </v>
      </c>
    </row>
    <row r="1320" spans="1:13" s="55" customFormat="1" x14ac:dyDescent="0.2">
      <c r="A1320" s="261"/>
      <c r="B1320" s="255"/>
      <c r="C1320" s="115"/>
      <c r="D1320" s="116"/>
      <c r="E1320" s="117"/>
      <c r="F1320" s="118"/>
      <c r="G1320" s="112"/>
      <c r="H1320" s="112"/>
      <c r="I1320" s="111"/>
      <c r="J1320" s="111"/>
      <c r="K1320" s="86"/>
      <c r="L1320" s="119"/>
      <c r="M1320" s="114" t="str">
        <f t="shared" si="20"/>
        <v xml:space="preserve">   </v>
      </c>
    </row>
    <row r="1321" spans="1:13" s="55" customFormat="1" x14ac:dyDescent="0.2">
      <c r="A1321" s="261"/>
      <c r="B1321" s="255"/>
      <c r="C1321" s="115"/>
      <c r="D1321" s="116"/>
      <c r="E1321" s="117"/>
      <c r="F1321" s="118"/>
      <c r="G1321" s="112"/>
      <c r="H1321" s="112"/>
      <c r="I1321" s="111"/>
      <c r="J1321" s="111"/>
      <c r="K1321" s="86"/>
      <c r="L1321" s="119"/>
      <c r="M1321" s="114" t="str">
        <f t="shared" si="20"/>
        <v xml:space="preserve">   </v>
      </c>
    </row>
    <row r="1322" spans="1:13" s="55" customFormat="1" x14ac:dyDescent="0.2">
      <c r="A1322" s="261"/>
      <c r="B1322" s="255"/>
      <c r="C1322" s="115"/>
      <c r="D1322" s="116"/>
      <c r="E1322" s="117"/>
      <c r="F1322" s="118"/>
      <c r="G1322" s="112"/>
      <c r="H1322" s="112"/>
      <c r="I1322" s="111"/>
      <c r="J1322" s="111"/>
      <c r="K1322" s="86"/>
      <c r="L1322" s="119"/>
      <c r="M1322" s="114" t="str">
        <f t="shared" si="20"/>
        <v xml:space="preserve">   </v>
      </c>
    </row>
    <row r="1323" spans="1:13" s="55" customFormat="1" x14ac:dyDescent="0.2">
      <c r="A1323" s="261"/>
      <c r="B1323" s="255"/>
      <c r="C1323" s="115"/>
      <c r="D1323" s="116"/>
      <c r="E1323" s="117"/>
      <c r="F1323" s="118"/>
      <c r="G1323" s="112"/>
      <c r="H1323" s="112"/>
      <c r="I1323" s="111"/>
      <c r="J1323" s="111"/>
      <c r="K1323" s="86"/>
      <c r="L1323" s="119"/>
      <c r="M1323" s="114" t="str">
        <f t="shared" si="20"/>
        <v xml:space="preserve">   </v>
      </c>
    </row>
    <row r="1324" spans="1:13" s="55" customFormat="1" ht="12.75" customHeight="1" x14ac:dyDescent="0.2">
      <c r="A1324" s="261" t="s">
        <v>84</v>
      </c>
      <c r="B1324" s="255" t="s">
        <v>104</v>
      </c>
      <c r="C1324" s="111"/>
      <c r="D1324" s="111"/>
      <c r="E1324" s="111"/>
      <c r="F1324" s="111"/>
      <c r="G1324" s="112"/>
      <c r="H1324" s="112"/>
      <c r="I1324" s="111"/>
      <c r="J1324" s="111"/>
      <c r="K1324" s="86"/>
      <c r="L1324" s="113" t="str">
        <f>CONCATENATE(C1324," ",D1324," ",E1324," ",F1324," ",C1325," ",D1325," ",E1325," ",F1325)</f>
        <v xml:space="preserve">       </v>
      </c>
      <c r="M1324" s="114" t="str">
        <f t="shared" si="20"/>
        <v xml:space="preserve">   </v>
      </c>
    </row>
    <row r="1325" spans="1:13" s="55" customFormat="1" x14ac:dyDescent="0.2">
      <c r="A1325" s="261"/>
      <c r="B1325" s="255"/>
      <c r="C1325" s="115"/>
      <c r="D1325" s="116"/>
      <c r="E1325" s="117"/>
      <c r="F1325" s="118"/>
      <c r="G1325" s="112"/>
      <c r="H1325" s="112"/>
      <c r="I1325" s="111"/>
      <c r="J1325" s="111"/>
      <c r="K1325" s="86"/>
      <c r="L1325" s="119"/>
      <c r="M1325" s="114" t="str">
        <f t="shared" si="20"/>
        <v xml:space="preserve">   </v>
      </c>
    </row>
    <row r="1326" spans="1:13" s="55" customFormat="1" x14ac:dyDescent="0.2">
      <c r="A1326" s="261"/>
      <c r="B1326" s="255"/>
      <c r="C1326" s="115"/>
      <c r="D1326" s="116"/>
      <c r="E1326" s="117"/>
      <c r="F1326" s="118"/>
      <c r="G1326" s="112"/>
      <c r="H1326" s="112"/>
      <c r="I1326" s="111"/>
      <c r="J1326" s="111"/>
      <c r="K1326" s="86"/>
      <c r="L1326" s="119"/>
      <c r="M1326" s="114" t="str">
        <f t="shared" si="20"/>
        <v xml:space="preserve">   </v>
      </c>
    </row>
    <row r="1327" spans="1:13" s="55" customFormat="1" x14ac:dyDescent="0.2">
      <c r="A1327" s="261"/>
      <c r="B1327" s="255"/>
      <c r="C1327" s="115"/>
      <c r="D1327" s="116"/>
      <c r="E1327" s="117"/>
      <c r="F1327" s="118"/>
      <c r="G1327" s="112"/>
      <c r="H1327" s="112"/>
      <c r="I1327" s="111"/>
      <c r="J1327" s="111"/>
      <c r="K1327" s="86"/>
      <c r="L1327" s="119"/>
      <c r="M1327" s="114" t="str">
        <f t="shared" si="20"/>
        <v xml:space="preserve">   </v>
      </c>
    </row>
    <row r="1328" spans="1:13" s="55" customFormat="1" x14ac:dyDescent="0.2">
      <c r="A1328" s="261"/>
      <c r="B1328" s="255"/>
      <c r="C1328" s="115"/>
      <c r="D1328" s="116"/>
      <c r="E1328" s="117"/>
      <c r="F1328" s="118"/>
      <c r="G1328" s="112"/>
      <c r="H1328" s="112"/>
      <c r="I1328" s="111"/>
      <c r="J1328" s="111"/>
      <c r="K1328" s="86"/>
      <c r="L1328" s="119"/>
      <c r="M1328" s="114" t="str">
        <f t="shared" si="20"/>
        <v xml:space="preserve">   </v>
      </c>
    </row>
    <row r="1329" spans="1:13" s="55" customFormat="1" x14ac:dyDescent="0.2">
      <c r="A1329" s="261"/>
      <c r="B1329" s="255"/>
      <c r="C1329" s="115"/>
      <c r="D1329" s="116"/>
      <c r="E1329" s="117"/>
      <c r="F1329" s="118"/>
      <c r="G1329" s="112"/>
      <c r="H1329" s="112"/>
      <c r="I1329" s="111"/>
      <c r="J1329" s="111"/>
      <c r="K1329" s="86"/>
      <c r="L1329" s="119"/>
      <c r="M1329" s="114" t="str">
        <f t="shared" si="20"/>
        <v xml:space="preserve">   </v>
      </c>
    </row>
    <row r="1330" spans="1:13" s="55" customFormat="1" x14ac:dyDescent="0.2">
      <c r="A1330" s="261"/>
      <c r="B1330" s="255"/>
      <c r="C1330" s="115"/>
      <c r="D1330" s="116"/>
      <c r="E1330" s="117"/>
      <c r="F1330" s="118"/>
      <c r="G1330" s="112"/>
      <c r="H1330" s="112"/>
      <c r="I1330" s="111"/>
      <c r="J1330" s="111"/>
      <c r="K1330" s="86"/>
      <c r="L1330" s="119"/>
      <c r="M1330" s="114" t="str">
        <f t="shared" si="20"/>
        <v xml:space="preserve">   </v>
      </c>
    </row>
    <row r="1331" spans="1:13" s="55" customFormat="1" x14ac:dyDescent="0.2">
      <c r="A1331" s="261"/>
      <c r="B1331" s="255"/>
      <c r="C1331" s="115"/>
      <c r="D1331" s="116"/>
      <c r="E1331" s="117"/>
      <c r="F1331" s="118"/>
      <c r="G1331" s="112"/>
      <c r="H1331" s="112"/>
      <c r="I1331" s="111"/>
      <c r="J1331" s="111"/>
      <c r="K1331" s="86"/>
      <c r="L1331" s="119"/>
      <c r="M1331" s="114" t="str">
        <f t="shared" si="20"/>
        <v xml:space="preserve">   </v>
      </c>
    </row>
    <row r="1332" spans="1:13" s="55" customFormat="1" x14ac:dyDescent="0.2">
      <c r="A1332" s="261"/>
      <c r="B1332" s="255"/>
      <c r="C1332" s="115"/>
      <c r="D1332" s="116"/>
      <c r="E1332" s="117"/>
      <c r="F1332" s="118"/>
      <c r="G1332" s="112"/>
      <c r="H1332" s="112"/>
      <c r="I1332" s="111"/>
      <c r="J1332" s="111"/>
      <c r="K1332" s="86"/>
      <c r="L1332" s="119"/>
      <c r="M1332" s="114" t="str">
        <f t="shared" si="20"/>
        <v xml:space="preserve">   </v>
      </c>
    </row>
    <row r="1333" spans="1:13" s="55" customFormat="1" x14ac:dyDescent="0.2">
      <c r="A1333" s="261"/>
      <c r="B1333" s="255"/>
      <c r="C1333" s="115"/>
      <c r="D1333" s="116"/>
      <c r="E1333" s="117"/>
      <c r="F1333" s="118"/>
      <c r="G1333" s="112"/>
      <c r="H1333" s="112"/>
      <c r="I1333" s="111"/>
      <c r="J1333" s="111"/>
      <c r="K1333" s="86"/>
      <c r="L1333" s="119"/>
      <c r="M1333" s="114" t="str">
        <f t="shared" si="20"/>
        <v xml:space="preserve">   </v>
      </c>
    </row>
    <row r="1334" spans="1:13" s="55" customFormat="1" ht="12.75" customHeight="1" x14ac:dyDescent="0.2">
      <c r="A1334" s="261" t="s">
        <v>84</v>
      </c>
      <c r="B1334" s="255" t="s">
        <v>104</v>
      </c>
      <c r="C1334" s="111"/>
      <c r="D1334" s="111"/>
      <c r="E1334" s="111"/>
      <c r="F1334" s="111"/>
      <c r="G1334" s="112"/>
      <c r="H1334" s="112"/>
      <c r="I1334" s="111"/>
      <c r="J1334" s="111"/>
      <c r="K1334" s="86"/>
      <c r="L1334" s="113" t="str">
        <f>CONCATENATE(C1334," ",D1334," ",E1334," ",F1334," ",C1335," ",D1335," ",E1335," ",F1335)</f>
        <v xml:space="preserve">       </v>
      </c>
      <c r="M1334" s="114" t="str">
        <f t="shared" si="20"/>
        <v xml:space="preserve">   </v>
      </c>
    </row>
    <row r="1335" spans="1:13" s="55" customFormat="1" x14ac:dyDescent="0.2">
      <c r="A1335" s="261"/>
      <c r="B1335" s="255"/>
      <c r="C1335" s="115"/>
      <c r="D1335" s="116"/>
      <c r="E1335" s="117"/>
      <c r="F1335" s="118"/>
      <c r="G1335" s="112"/>
      <c r="H1335" s="112"/>
      <c r="I1335" s="111"/>
      <c r="J1335" s="111"/>
      <c r="K1335" s="86"/>
      <c r="L1335" s="119"/>
      <c r="M1335" s="114" t="str">
        <f t="shared" si="20"/>
        <v xml:space="preserve">   </v>
      </c>
    </row>
    <row r="1336" spans="1:13" s="55" customFormat="1" x14ac:dyDescent="0.2">
      <c r="A1336" s="261"/>
      <c r="B1336" s="255"/>
      <c r="C1336" s="115"/>
      <c r="D1336" s="116"/>
      <c r="E1336" s="117"/>
      <c r="F1336" s="118"/>
      <c r="G1336" s="112"/>
      <c r="H1336" s="112"/>
      <c r="I1336" s="111"/>
      <c r="J1336" s="111"/>
      <c r="K1336" s="86"/>
      <c r="L1336" s="119"/>
      <c r="M1336" s="114" t="str">
        <f t="shared" si="20"/>
        <v xml:space="preserve">   </v>
      </c>
    </row>
    <row r="1337" spans="1:13" s="55" customFormat="1" x14ac:dyDescent="0.2">
      <c r="A1337" s="261"/>
      <c r="B1337" s="255"/>
      <c r="C1337" s="115"/>
      <c r="D1337" s="116"/>
      <c r="E1337" s="117"/>
      <c r="F1337" s="118"/>
      <c r="G1337" s="112"/>
      <c r="H1337" s="112"/>
      <c r="I1337" s="111"/>
      <c r="J1337" s="111"/>
      <c r="K1337" s="86"/>
      <c r="L1337" s="119"/>
      <c r="M1337" s="114" t="str">
        <f t="shared" si="20"/>
        <v xml:space="preserve">   </v>
      </c>
    </row>
    <row r="1338" spans="1:13" s="55" customFormat="1" x14ac:dyDescent="0.2">
      <c r="A1338" s="261"/>
      <c r="B1338" s="255"/>
      <c r="C1338" s="115"/>
      <c r="D1338" s="116"/>
      <c r="E1338" s="117"/>
      <c r="F1338" s="118"/>
      <c r="G1338" s="112"/>
      <c r="H1338" s="112"/>
      <c r="I1338" s="111"/>
      <c r="J1338" s="111"/>
      <c r="K1338" s="86"/>
      <c r="L1338" s="119"/>
      <c r="M1338" s="114" t="str">
        <f t="shared" si="20"/>
        <v xml:space="preserve">   </v>
      </c>
    </row>
    <row r="1339" spans="1:13" s="55" customFormat="1" x14ac:dyDescent="0.2">
      <c r="A1339" s="261"/>
      <c r="B1339" s="255"/>
      <c r="C1339" s="115"/>
      <c r="D1339" s="116"/>
      <c r="E1339" s="117"/>
      <c r="F1339" s="118"/>
      <c r="G1339" s="112"/>
      <c r="H1339" s="112"/>
      <c r="I1339" s="111"/>
      <c r="J1339" s="111"/>
      <c r="K1339" s="86"/>
      <c r="L1339" s="119"/>
      <c r="M1339" s="114" t="str">
        <f t="shared" si="20"/>
        <v xml:space="preserve">   </v>
      </c>
    </row>
    <row r="1340" spans="1:13" s="55" customFormat="1" x14ac:dyDescent="0.2">
      <c r="A1340" s="261"/>
      <c r="B1340" s="255"/>
      <c r="C1340" s="115"/>
      <c r="D1340" s="116"/>
      <c r="E1340" s="117"/>
      <c r="F1340" s="118"/>
      <c r="G1340" s="112"/>
      <c r="H1340" s="112"/>
      <c r="I1340" s="111"/>
      <c r="J1340" s="111"/>
      <c r="K1340" s="86"/>
      <c r="L1340" s="119"/>
      <c r="M1340" s="114" t="str">
        <f t="shared" si="20"/>
        <v xml:space="preserve">   </v>
      </c>
    </row>
    <row r="1341" spans="1:13" s="55" customFormat="1" x14ac:dyDescent="0.2">
      <c r="A1341" s="261"/>
      <c r="B1341" s="255"/>
      <c r="C1341" s="115"/>
      <c r="D1341" s="116"/>
      <c r="E1341" s="117"/>
      <c r="F1341" s="118"/>
      <c r="G1341" s="112"/>
      <c r="H1341" s="112"/>
      <c r="I1341" s="111"/>
      <c r="J1341" s="111"/>
      <c r="K1341" s="86"/>
      <c r="L1341" s="119"/>
      <c r="M1341" s="114" t="str">
        <f t="shared" si="20"/>
        <v xml:space="preserve">   </v>
      </c>
    </row>
    <row r="1342" spans="1:13" s="55" customFormat="1" x14ac:dyDescent="0.2">
      <c r="A1342" s="261"/>
      <c r="B1342" s="255"/>
      <c r="C1342" s="115"/>
      <c r="D1342" s="116"/>
      <c r="E1342" s="117"/>
      <c r="F1342" s="118"/>
      <c r="G1342" s="112"/>
      <c r="H1342" s="112"/>
      <c r="I1342" s="111"/>
      <c r="J1342" s="111"/>
      <c r="K1342" s="86"/>
      <c r="L1342" s="119"/>
      <c r="M1342" s="114" t="str">
        <f t="shared" si="20"/>
        <v xml:space="preserve">   </v>
      </c>
    </row>
    <row r="1343" spans="1:13" s="55" customFormat="1" x14ac:dyDescent="0.2">
      <c r="A1343" s="261"/>
      <c r="B1343" s="255"/>
      <c r="C1343" s="115"/>
      <c r="D1343" s="116"/>
      <c r="E1343" s="117"/>
      <c r="F1343" s="118"/>
      <c r="G1343" s="112"/>
      <c r="H1343" s="112"/>
      <c r="I1343" s="111"/>
      <c r="J1343" s="111"/>
      <c r="K1343" s="86"/>
      <c r="L1343" s="119"/>
      <c r="M1343" s="114" t="str">
        <f t="shared" si="20"/>
        <v xml:space="preserve">   </v>
      </c>
    </row>
    <row r="1344" spans="1:13" s="55" customFormat="1" ht="12.75" customHeight="1" x14ac:dyDescent="0.2">
      <c r="A1344" s="261" t="s">
        <v>84</v>
      </c>
      <c r="B1344" s="255" t="s">
        <v>104</v>
      </c>
      <c r="C1344" s="111"/>
      <c r="D1344" s="111"/>
      <c r="E1344" s="111"/>
      <c r="F1344" s="111"/>
      <c r="G1344" s="112"/>
      <c r="H1344" s="112"/>
      <c r="I1344" s="111"/>
      <c r="J1344" s="111"/>
      <c r="K1344" s="86"/>
      <c r="L1344" s="113" t="str">
        <f>CONCATENATE(C1344," ",D1344," ",E1344," ",F1344," ",C1345," ",D1345," ",E1345," ",F1345)</f>
        <v xml:space="preserve">       </v>
      </c>
      <c r="M1344" s="114" t="str">
        <f t="shared" si="20"/>
        <v xml:space="preserve">   </v>
      </c>
    </row>
    <row r="1345" spans="1:13" s="55" customFormat="1" x14ac:dyDescent="0.2">
      <c r="A1345" s="261"/>
      <c r="B1345" s="255"/>
      <c r="C1345" s="115"/>
      <c r="D1345" s="116"/>
      <c r="E1345" s="117"/>
      <c r="F1345" s="118"/>
      <c r="G1345" s="112"/>
      <c r="H1345" s="112"/>
      <c r="I1345" s="111"/>
      <c r="J1345" s="111"/>
      <c r="K1345" s="86"/>
      <c r="L1345" s="119"/>
      <c r="M1345" s="114" t="str">
        <f t="shared" si="20"/>
        <v xml:space="preserve">   </v>
      </c>
    </row>
    <row r="1346" spans="1:13" s="55" customFormat="1" x14ac:dyDescent="0.2">
      <c r="A1346" s="261"/>
      <c r="B1346" s="255"/>
      <c r="C1346" s="115"/>
      <c r="D1346" s="116"/>
      <c r="E1346" s="117"/>
      <c r="F1346" s="118"/>
      <c r="G1346" s="112"/>
      <c r="H1346" s="112"/>
      <c r="I1346" s="111"/>
      <c r="J1346" s="111"/>
      <c r="K1346" s="86"/>
      <c r="L1346" s="119"/>
      <c r="M1346" s="114" t="str">
        <f t="shared" si="20"/>
        <v xml:space="preserve">   </v>
      </c>
    </row>
    <row r="1347" spans="1:13" s="55" customFormat="1" x14ac:dyDescent="0.2">
      <c r="A1347" s="261"/>
      <c r="B1347" s="255"/>
      <c r="C1347" s="115"/>
      <c r="D1347" s="116"/>
      <c r="E1347" s="117"/>
      <c r="F1347" s="118"/>
      <c r="G1347" s="112"/>
      <c r="H1347" s="112"/>
      <c r="I1347" s="111"/>
      <c r="J1347" s="111"/>
      <c r="K1347" s="86"/>
      <c r="L1347" s="119"/>
      <c r="M1347" s="114" t="str">
        <f t="shared" si="20"/>
        <v xml:space="preserve">   </v>
      </c>
    </row>
    <row r="1348" spans="1:13" s="55" customFormat="1" x14ac:dyDescent="0.2">
      <c r="A1348" s="261"/>
      <c r="B1348" s="255"/>
      <c r="C1348" s="115"/>
      <c r="D1348" s="116"/>
      <c r="E1348" s="117"/>
      <c r="F1348" s="118"/>
      <c r="G1348" s="112"/>
      <c r="H1348" s="112"/>
      <c r="I1348" s="111"/>
      <c r="J1348" s="111"/>
      <c r="K1348" s="86"/>
      <c r="L1348" s="119"/>
      <c r="M1348" s="114" t="str">
        <f t="shared" si="20"/>
        <v xml:space="preserve">   </v>
      </c>
    </row>
    <row r="1349" spans="1:13" s="55" customFormat="1" x14ac:dyDescent="0.2">
      <c r="A1349" s="261"/>
      <c r="B1349" s="255"/>
      <c r="C1349" s="115"/>
      <c r="D1349" s="116"/>
      <c r="E1349" s="117"/>
      <c r="F1349" s="118"/>
      <c r="G1349" s="112"/>
      <c r="H1349" s="112"/>
      <c r="I1349" s="111"/>
      <c r="J1349" s="111"/>
      <c r="K1349" s="86"/>
      <c r="L1349" s="119"/>
      <c r="M1349" s="114" t="str">
        <f t="shared" si="20"/>
        <v xml:space="preserve">   </v>
      </c>
    </row>
    <row r="1350" spans="1:13" s="55" customFormat="1" x14ac:dyDescent="0.2">
      <c r="A1350" s="261"/>
      <c r="B1350" s="255"/>
      <c r="C1350" s="115"/>
      <c r="D1350" s="116"/>
      <c r="E1350" s="117"/>
      <c r="F1350" s="118"/>
      <c r="G1350" s="112"/>
      <c r="H1350" s="112"/>
      <c r="I1350" s="111"/>
      <c r="J1350" s="111"/>
      <c r="K1350" s="86"/>
      <c r="L1350" s="119"/>
      <c r="M1350" s="114" t="str">
        <f t="shared" si="20"/>
        <v xml:space="preserve">   </v>
      </c>
    </row>
    <row r="1351" spans="1:13" s="55" customFormat="1" x14ac:dyDescent="0.2">
      <c r="A1351" s="261"/>
      <c r="B1351" s="255"/>
      <c r="C1351" s="115"/>
      <c r="D1351" s="116"/>
      <c r="E1351" s="117"/>
      <c r="F1351" s="118"/>
      <c r="G1351" s="112"/>
      <c r="H1351" s="112"/>
      <c r="I1351" s="111"/>
      <c r="J1351" s="111"/>
      <c r="K1351" s="86"/>
      <c r="L1351" s="119"/>
      <c r="M1351" s="114" t="str">
        <f t="shared" si="20"/>
        <v xml:space="preserve">   </v>
      </c>
    </row>
    <row r="1352" spans="1:13" s="55" customFormat="1" x14ac:dyDescent="0.2">
      <c r="A1352" s="261"/>
      <c r="B1352" s="255"/>
      <c r="C1352" s="115"/>
      <c r="D1352" s="116"/>
      <c r="E1352" s="117"/>
      <c r="F1352" s="118"/>
      <c r="G1352" s="112"/>
      <c r="H1352" s="112"/>
      <c r="I1352" s="111"/>
      <c r="J1352" s="111"/>
      <c r="K1352" s="86"/>
      <c r="L1352" s="119"/>
      <c r="M1352" s="114" t="str">
        <f t="shared" si="20"/>
        <v xml:space="preserve">   </v>
      </c>
    </row>
    <row r="1353" spans="1:13" s="55" customFormat="1" x14ac:dyDescent="0.2">
      <c r="A1353" s="261"/>
      <c r="B1353" s="255"/>
      <c r="C1353" s="115"/>
      <c r="D1353" s="116"/>
      <c r="E1353" s="117"/>
      <c r="F1353" s="118"/>
      <c r="G1353" s="112"/>
      <c r="H1353" s="112"/>
      <c r="I1353" s="111"/>
      <c r="J1353" s="111"/>
      <c r="K1353" s="86"/>
      <c r="L1353" s="119"/>
      <c r="M1353" s="114" t="str">
        <f t="shared" si="20"/>
        <v xml:space="preserve">   </v>
      </c>
    </row>
    <row r="1354" spans="1:13" s="55" customFormat="1" ht="12.75" customHeight="1" x14ac:dyDescent="0.2">
      <c r="A1354" s="261" t="s">
        <v>84</v>
      </c>
      <c r="B1354" s="255" t="s">
        <v>104</v>
      </c>
      <c r="C1354" s="111"/>
      <c r="D1354" s="111"/>
      <c r="E1354" s="111"/>
      <c r="F1354" s="111"/>
      <c r="G1354" s="112"/>
      <c r="H1354" s="112"/>
      <c r="I1354" s="111"/>
      <c r="J1354" s="111"/>
      <c r="K1354" s="86"/>
      <c r="L1354" s="113" t="str">
        <f>CONCATENATE(C1354," ",D1354," ",E1354," ",F1354," ",C1355," ",D1355," ",E1355," ",F1355)</f>
        <v xml:space="preserve">       </v>
      </c>
      <c r="M1354" s="114" t="str">
        <f t="shared" si="20"/>
        <v xml:space="preserve">   </v>
      </c>
    </row>
    <row r="1355" spans="1:13" s="55" customFormat="1" x14ac:dyDescent="0.2">
      <c r="A1355" s="261"/>
      <c r="B1355" s="255"/>
      <c r="C1355" s="115"/>
      <c r="D1355" s="116"/>
      <c r="E1355" s="117"/>
      <c r="F1355" s="118"/>
      <c r="G1355" s="112"/>
      <c r="H1355" s="112"/>
      <c r="I1355" s="111"/>
      <c r="J1355" s="111"/>
      <c r="K1355" s="86"/>
      <c r="L1355" s="119"/>
      <c r="M1355" s="114" t="str">
        <f t="shared" ref="M1355:M1418" si="21">CONCATENATE(G1355," ",H1355," ",I1355," ",J1355)</f>
        <v xml:space="preserve">   </v>
      </c>
    </row>
    <row r="1356" spans="1:13" s="55" customFormat="1" x14ac:dyDescent="0.2">
      <c r="A1356" s="261"/>
      <c r="B1356" s="255"/>
      <c r="C1356" s="115"/>
      <c r="D1356" s="116"/>
      <c r="E1356" s="117"/>
      <c r="F1356" s="118"/>
      <c r="G1356" s="112"/>
      <c r="H1356" s="112"/>
      <c r="I1356" s="111"/>
      <c r="J1356" s="111"/>
      <c r="K1356" s="86"/>
      <c r="L1356" s="119"/>
      <c r="M1356" s="114" t="str">
        <f t="shared" si="21"/>
        <v xml:space="preserve">   </v>
      </c>
    </row>
    <row r="1357" spans="1:13" s="55" customFormat="1" x14ac:dyDescent="0.2">
      <c r="A1357" s="261"/>
      <c r="B1357" s="255"/>
      <c r="C1357" s="115"/>
      <c r="D1357" s="116"/>
      <c r="E1357" s="117"/>
      <c r="F1357" s="118"/>
      <c r="G1357" s="112"/>
      <c r="H1357" s="112"/>
      <c r="I1357" s="111"/>
      <c r="J1357" s="111"/>
      <c r="K1357" s="86"/>
      <c r="L1357" s="119"/>
      <c r="M1357" s="114" t="str">
        <f t="shared" si="21"/>
        <v xml:space="preserve">   </v>
      </c>
    </row>
    <row r="1358" spans="1:13" s="55" customFormat="1" x14ac:dyDescent="0.2">
      <c r="A1358" s="261"/>
      <c r="B1358" s="255"/>
      <c r="C1358" s="115"/>
      <c r="D1358" s="116"/>
      <c r="E1358" s="117"/>
      <c r="F1358" s="118"/>
      <c r="G1358" s="112"/>
      <c r="H1358" s="112"/>
      <c r="I1358" s="111"/>
      <c r="J1358" s="111"/>
      <c r="K1358" s="86"/>
      <c r="L1358" s="119"/>
      <c r="M1358" s="114" t="str">
        <f t="shared" si="21"/>
        <v xml:space="preserve">   </v>
      </c>
    </row>
    <row r="1359" spans="1:13" s="55" customFormat="1" x14ac:dyDescent="0.2">
      <c r="A1359" s="261"/>
      <c r="B1359" s="255"/>
      <c r="C1359" s="115"/>
      <c r="D1359" s="116"/>
      <c r="E1359" s="117"/>
      <c r="F1359" s="118"/>
      <c r="G1359" s="112"/>
      <c r="H1359" s="112"/>
      <c r="I1359" s="111"/>
      <c r="J1359" s="111"/>
      <c r="K1359" s="86"/>
      <c r="L1359" s="119"/>
      <c r="M1359" s="114" t="str">
        <f t="shared" si="21"/>
        <v xml:space="preserve">   </v>
      </c>
    </row>
    <row r="1360" spans="1:13" s="55" customFormat="1" x14ac:dyDescent="0.2">
      <c r="A1360" s="261"/>
      <c r="B1360" s="255"/>
      <c r="C1360" s="115"/>
      <c r="D1360" s="116"/>
      <c r="E1360" s="117"/>
      <c r="F1360" s="118"/>
      <c r="G1360" s="112"/>
      <c r="H1360" s="112"/>
      <c r="I1360" s="111"/>
      <c r="J1360" s="111"/>
      <c r="K1360" s="86"/>
      <c r="L1360" s="119"/>
      <c r="M1360" s="114" t="str">
        <f t="shared" si="21"/>
        <v xml:space="preserve">   </v>
      </c>
    </row>
    <row r="1361" spans="1:13" s="55" customFormat="1" x14ac:dyDescent="0.2">
      <c r="A1361" s="261"/>
      <c r="B1361" s="255"/>
      <c r="C1361" s="115"/>
      <c r="D1361" s="116"/>
      <c r="E1361" s="117"/>
      <c r="F1361" s="118"/>
      <c r="G1361" s="112"/>
      <c r="H1361" s="112"/>
      <c r="I1361" s="111"/>
      <c r="J1361" s="111"/>
      <c r="K1361" s="86"/>
      <c r="L1361" s="119"/>
      <c r="M1361" s="114" t="str">
        <f t="shared" si="21"/>
        <v xml:space="preserve">   </v>
      </c>
    </row>
    <row r="1362" spans="1:13" s="55" customFormat="1" x14ac:dyDescent="0.2">
      <c r="A1362" s="261"/>
      <c r="B1362" s="255"/>
      <c r="C1362" s="115"/>
      <c r="D1362" s="116"/>
      <c r="E1362" s="117"/>
      <c r="F1362" s="118"/>
      <c r="G1362" s="112"/>
      <c r="H1362" s="112"/>
      <c r="I1362" s="111"/>
      <c r="J1362" s="111"/>
      <c r="K1362" s="86"/>
      <c r="L1362" s="119"/>
      <c r="M1362" s="114" t="str">
        <f t="shared" si="21"/>
        <v xml:space="preserve">   </v>
      </c>
    </row>
    <row r="1363" spans="1:13" s="55" customFormat="1" x14ac:dyDescent="0.2">
      <c r="A1363" s="261"/>
      <c r="B1363" s="255"/>
      <c r="C1363" s="115"/>
      <c r="D1363" s="116"/>
      <c r="E1363" s="117"/>
      <c r="F1363" s="118"/>
      <c r="G1363" s="112"/>
      <c r="H1363" s="112"/>
      <c r="I1363" s="111"/>
      <c r="J1363" s="111"/>
      <c r="K1363" s="86"/>
      <c r="L1363" s="119"/>
      <c r="M1363" s="114" t="str">
        <f t="shared" si="21"/>
        <v xml:space="preserve">   </v>
      </c>
    </row>
    <row r="1364" spans="1:13" s="55" customFormat="1" ht="12.75" customHeight="1" x14ac:dyDescent="0.2">
      <c r="A1364" s="261" t="s">
        <v>84</v>
      </c>
      <c r="B1364" s="255" t="s">
        <v>104</v>
      </c>
      <c r="C1364" s="111"/>
      <c r="D1364" s="111"/>
      <c r="E1364" s="111"/>
      <c r="F1364" s="111"/>
      <c r="G1364" s="112"/>
      <c r="H1364" s="112"/>
      <c r="I1364" s="111"/>
      <c r="J1364" s="111"/>
      <c r="K1364" s="86"/>
      <c r="L1364" s="113" t="str">
        <f>CONCATENATE(C1364," ",D1364," ",E1364," ",F1364," ",C1365," ",D1365," ",E1365," ",F1365)</f>
        <v xml:space="preserve">       </v>
      </c>
      <c r="M1364" s="114" t="str">
        <f t="shared" si="21"/>
        <v xml:space="preserve">   </v>
      </c>
    </row>
    <row r="1365" spans="1:13" s="55" customFormat="1" x14ac:dyDescent="0.2">
      <c r="A1365" s="261"/>
      <c r="B1365" s="255"/>
      <c r="C1365" s="115"/>
      <c r="D1365" s="116"/>
      <c r="E1365" s="117"/>
      <c r="F1365" s="118"/>
      <c r="G1365" s="112"/>
      <c r="H1365" s="112"/>
      <c r="I1365" s="111"/>
      <c r="J1365" s="111"/>
      <c r="K1365" s="86"/>
      <c r="L1365" s="119"/>
      <c r="M1365" s="114" t="str">
        <f t="shared" si="21"/>
        <v xml:space="preserve">   </v>
      </c>
    </row>
    <row r="1366" spans="1:13" s="55" customFormat="1" x14ac:dyDescent="0.2">
      <c r="A1366" s="261"/>
      <c r="B1366" s="255"/>
      <c r="C1366" s="115"/>
      <c r="D1366" s="116"/>
      <c r="E1366" s="117"/>
      <c r="F1366" s="118"/>
      <c r="G1366" s="112"/>
      <c r="H1366" s="112"/>
      <c r="I1366" s="111"/>
      <c r="J1366" s="111"/>
      <c r="K1366" s="86"/>
      <c r="L1366" s="119"/>
      <c r="M1366" s="114" t="str">
        <f t="shared" si="21"/>
        <v xml:space="preserve">   </v>
      </c>
    </row>
    <row r="1367" spans="1:13" s="55" customFormat="1" x14ac:dyDescent="0.2">
      <c r="A1367" s="261"/>
      <c r="B1367" s="255"/>
      <c r="C1367" s="115"/>
      <c r="D1367" s="116"/>
      <c r="E1367" s="117"/>
      <c r="F1367" s="118"/>
      <c r="G1367" s="112"/>
      <c r="H1367" s="112"/>
      <c r="I1367" s="111"/>
      <c r="J1367" s="111"/>
      <c r="K1367" s="86"/>
      <c r="L1367" s="119"/>
      <c r="M1367" s="114" t="str">
        <f t="shared" si="21"/>
        <v xml:space="preserve">   </v>
      </c>
    </row>
    <row r="1368" spans="1:13" s="55" customFormat="1" x14ac:dyDescent="0.2">
      <c r="A1368" s="261"/>
      <c r="B1368" s="255"/>
      <c r="C1368" s="115"/>
      <c r="D1368" s="116"/>
      <c r="E1368" s="117"/>
      <c r="F1368" s="118"/>
      <c r="G1368" s="112"/>
      <c r="H1368" s="112"/>
      <c r="I1368" s="111"/>
      <c r="J1368" s="111"/>
      <c r="K1368" s="86"/>
      <c r="L1368" s="119"/>
      <c r="M1368" s="114" t="str">
        <f t="shared" si="21"/>
        <v xml:space="preserve">   </v>
      </c>
    </row>
    <row r="1369" spans="1:13" s="55" customFormat="1" x14ac:dyDescent="0.2">
      <c r="A1369" s="261"/>
      <c r="B1369" s="255"/>
      <c r="C1369" s="115"/>
      <c r="D1369" s="116"/>
      <c r="E1369" s="117"/>
      <c r="F1369" s="118"/>
      <c r="G1369" s="112"/>
      <c r="H1369" s="112"/>
      <c r="I1369" s="111"/>
      <c r="J1369" s="111"/>
      <c r="K1369" s="86"/>
      <c r="L1369" s="119"/>
      <c r="M1369" s="114" t="str">
        <f t="shared" si="21"/>
        <v xml:space="preserve">   </v>
      </c>
    </row>
    <row r="1370" spans="1:13" s="55" customFormat="1" x14ac:dyDescent="0.2">
      <c r="A1370" s="261"/>
      <c r="B1370" s="255"/>
      <c r="C1370" s="115"/>
      <c r="D1370" s="116"/>
      <c r="E1370" s="117"/>
      <c r="F1370" s="118"/>
      <c r="G1370" s="112"/>
      <c r="H1370" s="112"/>
      <c r="I1370" s="111"/>
      <c r="J1370" s="111"/>
      <c r="K1370" s="86"/>
      <c r="L1370" s="119"/>
      <c r="M1370" s="114" t="str">
        <f t="shared" si="21"/>
        <v xml:space="preserve">   </v>
      </c>
    </row>
    <row r="1371" spans="1:13" s="55" customFormat="1" x14ac:dyDescent="0.2">
      <c r="A1371" s="261"/>
      <c r="B1371" s="255"/>
      <c r="C1371" s="115"/>
      <c r="D1371" s="116"/>
      <c r="E1371" s="117"/>
      <c r="F1371" s="118"/>
      <c r="G1371" s="112"/>
      <c r="H1371" s="112"/>
      <c r="I1371" s="111"/>
      <c r="J1371" s="111"/>
      <c r="K1371" s="86"/>
      <c r="L1371" s="119"/>
      <c r="M1371" s="114" t="str">
        <f t="shared" si="21"/>
        <v xml:space="preserve">   </v>
      </c>
    </row>
    <row r="1372" spans="1:13" s="55" customFormat="1" x14ac:dyDescent="0.2">
      <c r="A1372" s="261"/>
      <c r="B1372" s="255"/>
      <c r="C1372" s="115"/>
      <c r="D1372" s="116"/>
      <c r="E1372" s="117"/>
      <c r="F1372" s="118"/>
      <c r="G1372" s="112"/>
      <c r="H1372" s="112"/>
      <c r="I1372" s="111"/>
      <c r="J1372" s="111"/>
      <c r="K1372" s="86"/>
      <c r="L1372" s="119"/>
      <c r="M1372" s="114" t="str">
        <f t="shared" si="21"/>
        <v xml:space="preserve">   </v>
      </c>
    </row>
    <row r="1373" spans="1:13" s="55" customFormat="1" x14ac:dyDescent="0.2">
      <c r="A1373" s="261"/>
      <c r="B1373" s="255"/>
      <c r="C1373" s="115"/>
      <c r="D1373" s="116"/>
      <c r="E1373" s="117"/>
      <c r="F1373" s="118"/>
      <c r="G1373" s="112"/>
      <c r="H1373" s="112"/>
      <c r="I1373" s="111"/>
      <c r="J1373" s="111"/>
      <c r="K1373" s="86"/>
      <c r="L1373" s="119"/>
      <c r="M1373" s="114" t="str">
        <f t="shared" si="21"/>
        <v xml:space="preserve">   </v>
      </c>
    </row>
    <row r="1374" spans="1:13" s="55" customFormat="1" ht="12.75" customHeight="1" x14ac:dyDescent="0.2">
      <c r="A1374" s="261" t="s">
        <v>84</v>
      </c>
      <c r="B1374" s="255" t="s">
        <v>104</v>
      </c>
      <c r="C1374" s="111"/>
      <c r="D1374" s="111"/>
      <c r="E1374" s="111"/>
      <c r="F1374" s="111"/>
      <c r="G1374" s="112"/>
      <c r="H1374" s="112"/>
      <c r="I1374" s="111"/>
      <c r="J1374" s="111"/>
      <c r="K1374" s="86"/>
      <c r="L1374" s="113" t="str">
        <f>CONCATENATE(C1374," ",D1374," ",E1374," ",F1374," ",C1375," ",D1375," ",E1375," ",F1375)</f>
        <v xml:space="preserve">       </v>
      </c>
      <c r="M1374" s="114" t="str">
        <f t="shared" si="21"/>
        <v xml:space="preserve">   </v>
      </c>
    </row>
    <row r="1375" spans="1:13" s="55" customFormat="1" x14ac:dyDescent="0.2">
      <c r="A1375" s="261"/>
      <c r="B1375" s="255"/>
      <c r="C1375" s="115"/>
      <c r="D1375" s="116"/>
      <c r="E1375" s="117"/>
      <c r="F1375" s="118"/>
      <c r="G1375" s="112"/>
      <c r="H1375" s="112"/>
      <c r="I1375" s="111"/>
      <c r="J1375" s="111"/>
      <c r="K1375" s="86"/>
      <c r="L1375" s="119"/>
      <c r="M1375" s="114" t="str">
        <f t="shared" si="21"/>
        <v xml:space="preserve">   </v>
      </c>
    </row>
    <row r="1376" spans="1:13" s="55" customFormat="1" x14ac:dyDescent="0.2">
      <c r="A1376" s="261"/>
      <c r="B1376" s="255"/>
      <c r="C1376" s="115"/>
      <c r="D1376" s="116"/>
      <c r="E1376" s="117"/>
      <c r="F1376" s="118"/>
      <c r="G1376" s="112"/>
      <c r="H1376" s="112"/>
      <c r="I1376" s="111"/>
      <c r="J1376" s="111"/>
      <c r="K1376" s="86"/>
      <c r="L1376" s="119"/>
      <c r="M1376" s="114" t="str">
        <f t="shared" si="21"/>
        <v xml:space="preserve">   </v>
      </c>
    </row>
    <row r="1377" spans="1:13" s="55" customFormat="1" x14ac:dyDescent="0.2">
      <c r="A1377" s="261"/>
      <c r="B1377" s="255"/>
      <c r="C1377" s="115"/>
      <c r="D1377" s="116"/>
      <c r="E1377" s="117"/>
      <c r="F1377" s="118"/>
      <c r="G1377" s="112"/>
      <c r="H1377" s="112"/>
      <c r="I1377" s="111"/>
      <c r="J1377" s="111"/>
      <c r="K1377" s="86"/>
      <c r="L1377" s="119"/>
      <c r="M1377" s="114" t="str">
        <f t="shared" si="21"/>
        <v xml:space="preserve">   </v>
      </c>
    </row>
    <row r="1378" spans="1:13" s="55" customFormat="1" x14ac:dyDescent="0.2">
      <c r="A1378" s="261"/>
      <c r="B1378" s="255"/>
      <c r="C1378" s="115"/>
      <c r="D1378" s="116"/>
      <c r="E1378" s="117"/>
      <c r="F1378" s="118"/>
      <c r="G1378" s="112"/>
      <c r="H1378" s="112"/>
      <c r="I1378" s="111"/>
      <c r="J1378" s="111"/>
      <c r="K1378" s="86"/>
      <c r="L1378" s="119"/>
      <c r="M1378" s="114" t="str">
        <f t="shared" si="21"/>
        <v xml:space="preserve">   </v>
      </c>
    </row>
    <row r="1379" spans="1:13" s="55" customFormat="1" x14ac:dyDescent="0.2">
      <c r="A1379" s="261"/>
      <c r="B1379" s="255"/>
      <c r="C1379" s="115"/>
      <c r="D1379" s="116"/>
      <c r="E1379" s="117"/>
      <c r="F1379" s="118"/>
      <c r="G1379" s="112"/>
      <c r="H1379" s="112"/>
      <c r="I1379" s="111"/>
      <c r="J1379" s="111"/>
      <c r="K1379" s="86"/>
      <c r="L1379" s="119"/>
      <c r="M1379" s="114" t="str">
        <f t="shared" si="21"/>
        <v xml:space="preserve">   </v>
      </c>
    </row>
    <row r="1380" spans="1:13" s="55" customFormat="1" x14ac:dyDescent="0.2">
      <c r="A1380" s="261"/>
      <c r="B1380" s="255"/>
      <c r="C1380" s="115"/>
      <c r="D1380" s="116"/>
      <c r="E1380" s="117"/>
      <c r="F1380" s="118"/>
      <c r="G1380" s="112"/>
      <c r="H1380" s="112"/>
      <c r="I1380" s="111"/>
      <c r="J1380" s="111"/>
      <c r="K1380" s="86"/>
      <c r="L1380" s="119"/>
      <c r="M1380" s="114" t="str">
        <f t="shared" si="21"/>
        <v xml:space="preserve">   </v>
      </c>
    </row>
    <row r="1381" spans="1:13" s="55" customFormat="1" x14ac:dyDescent="0.2">
      <c r="A1381" s="261"/>
      <c r="B1381" s="255"/>
      <c r="C1381" s="115"/>
      <c r="D1381" s="116"/>
      <c r="E1381" s="117"/>
      <c r="F1381" s="118"/>
      <c r="G1381" s="112"/>
      <c r="H1381" s="112"/>
      <c r="I1381" s="111"/>
      <c r="J1381" s="111"/>
      <c r="K1381" s="86"/>
      <c r="L1381" s="119"/>
      <c r="M1381" s="114" t="str">
        <f t="shared" si="21"/>
        <v xml:space="preserve">   </v>
      </c>
    </row>
    <row r="1382" spans="1:13" s="55" customFormat="1" x14ac:dyDescent="0.2">
      <c r="A1382" s="261"/>
      <c r="B1382" s="255"/>
      <c r="C1382" s="115"/>
      <c r="D1382" s="116"/>
      <c r="E1382" s="117"/>
      <c r="F1382" s="118"/>
      <c r="G1382" s="112"/>
      <c r="H1382" s="112"/>
      <c r="I1382" s="111"/>
      <c r="J1382" s="111"/>
      <c r="K1382" s="86"/>
      <c r="L1382" s="119"/>
      <c r="M1382" s="114" t="str">
        <f t="shared" si="21"/>
        <v xml:space="preserve">   </v>
      </c>
    </row>
    <row r="1383" spans="1:13" s="55" customFormat="1" x14ac:dyDescent="0.2">
      <c r="A1383" s="261"/>
      <c r="B1383" s="255"/>
      <c r="C1383" s="115"/>
      <c r="D1383" s="116"/>
      <c r="E1383" s="117"/>
      <c r="F1383" s="118"/>
      <c r="G1383" s="112"/>
      <c r="H1383" s="112"/>
      <c r="I1383" s="111"/>
      <c r="J1383" s="111"/>
      <c r="K1383" s="86"/>
      <c r="L1383" s="119"/>
      <c r="M1383" s="114" t="str">
        <f t="shared" si="21"/>
        <v xml:space="preserve">   </v>
      </c>
    </row>
    <row r="1384" spans="1:13" s="55" customFormat="1" ht="12.75" customHeight="1" x14ac:dyDescent="0.2">
      <c r="A1384" s="261" t="s">
        <v>84</v>
      </c>
      <c r="B1384" s="255" t="s">
        <v>104</v>
      </c>
      <c r="C1384" s="111"/>
      <c r="D1384" s="111"/>
      <c r="E1384" s="111"/>
      <c r="F1384" s="111"/>
      <c r="G1384" s="112"/>
      <c r="H1384" s="112"/>
      <c r="I1384" s="111"/>
      <c r="J1384" s="111"/>
      <c r="K1384" s="86"/>
      <c r="L1384" s="113" t="str">
        <f>CONCATENATE(C1384," ",D1384," ",E1384," ",F1384," ",C1385," ",D1385," ",E1385," ",F1385)</f>
        <v xml:space="preserve">       </v>
      </c>
      <c r="M1384" s="114" t="str">
        <f t="shared" si="21"/>
        <v xml:space="preserve">   </v>
      </c>
    </row>
    <row r="1385" spans="1:13" s="55" customFormat="1" x14ac:dyDescent="0.2">
      <c r="A1385" s="261"/>
      <c r="B1385" s="255"/>
      <c r="C1385" s="115"/>
      <c r="D1385" s="116"/>
      <c r="E1385" s="117"/>
      <c r="F1385" s="118"/>
      <c r="G1385" s="112"/>
      <c r="H1385" s="112"/>
      <c r="I1385" s="111"/>
      <c r="J1385" s="111"/>
      <c r="K1385" s="86"/>
      <c r="L1385" s="119"/>
      <c r="M1385" s="114" t="str">
        <f t="shared" si="21"/>
        <v xml:space="preserve">   </v>
      </c>
    </row>
    <row r="1386" spans="1:13" s="55" customFormat="1" x14ac:dyDescent="0.2">
      <c r="A1386" s="261"/>
      <c r="B1386" s="255"/>
      <c r="C1386" s="115"/>
      <c r="D1386" s="116"/>
      <c r="E1386" s="117"/>
      <c r="F1386" s="118"/>
      <c r="G1386" s="112"/>
      <c r="H1386" s="112"/>
      <c r="I1386" s="111"/>
      <c r="J1386" s="111"/>
      <c r="K1386" s="86"/>
      <c r="L1386" s="119"/>
      <c r="M1386" s="114" t="str">
        <f t="shared" si="21"/>
        <v xml:space="preserve">   </v>
      </c>
    </row>
    <row r="1387" spans="1:13" s="55" customFormat="1" x14ac:dyDescent="0.2">
      <c r="A1387" s="261"/>
      <c r="B1387" s="255"/>
      <c r="C1387" s="115"/>
      <c r="D1387" s="116"/>
      <c r="E1387" s="117"/>
      <c r="F1387" s="118"/>
      <c r="G1387" s="112"/>
      <c r="H1387" s="112"/>
      <c r="I1387" s="111"/>
      <c r="J1387" s="111"/>
      <c r="K1387" s="86"/>
      <c r="L1387" s="119"/>
      <c r="M1387" s="114" t="str">
        <f t="shared" si="21"/>
        <v xml:space="preserve">   </v>
      </c>
    </row>
    <row r="1388" spans="1:13" s="55" customFormat="1" x14ac:dyDescent="0.2">
      <c r="A1388" s="261"/>
      <c r="B1388" s="255"/>
      <c r="C1388" s="115"/>
      <c r="D1388" s="116"/>
      <c r="E1388" s="117"/>
      <c r="F1388" s="118"/>
      <c r="G1388" s="112"/>
      <c r="H1388" s="112"/>
      <c r="I1388" s="111"/>
      <c r="J1388" s="111"/>
      <c r="K1388" s="86"/>
      <c r="L1388" s="119"/>
      <c r="M1388" s="114" t="str">
        <f t="shared" si="21"/>
        <v xml:space="preserve">   </v>
      </c>
    </row>
    <row r="1389" spans="1:13" s="55" customFormat="1" x14ac:dyDescent="0.2">
      <c r="A1389" s="261"/>
      <c r="B1389" s="255"/>
      <c r="C1389" s="115"/>
      <c r="D1389" s="116"/>
      <c r="E1389" s="117"/>
      <c r="F1389" s="118"/>
      <c r="G1389" s="112"/>
      <c r="H1389" s="112"/>
      <c r="I1389" s="111"/>
      <c r="J1389" s="111"/>
      <c r="K1389" s="86"/>
      <c r="L1389" s="119"/>
      <c r="M1389" s="114" t="str">
        <f t="shared" si="21"/>
        <v xml:space="preserve">   </v>
      </c>
    </row>
    <row r="1390" spans="1:13" s="55" customFormat="1" x14ac:dyDescent="0.2">
      <c r="A1390" s="261"/>
      <c r="B1390" s="255"/>
      <c r="C1390" s="115"/>
      <c r="D1390" s="116"/>
      <c r="E1390" s="117"/>
      <c r="F1390" s="118"/>
      <c r="G1390" s="112"/>
      <c r="H1390" s="112"/>
      <c r="I1390" s="111"/>
      <c r="J1390" s="111"/>
      <c r="K1390" s="86"/>
      <c r="L1390" s="119"/>
      <c r="M1390" s="114" t="str">
        <f t="shared" si="21"/>
        <v xml:space="preserve">   </v>
      </c>
    </row>
    <row r="1391" spans="1:13" s="55" customFormat="1" x14ac:dyDescent="0.2">
      <c r="A1391" s="261"/>
      <c r="B1391" s="255"/>
      <c r="C1391" s="115"/>
      <c r="D1391" s="116"/>
      <c r="E1391" s="117"/>
      <c r="F1391" s="118"/>
      <c r="G1391" s="112"/>
      <c r="H1391" s="112"/>
      <c r="I1391" s="111"/>
      <c r="J1391" s="111"/>
      <c r="K1391" s="86"/>
      <c r="L1391" s="119"/>
      <c r="M1391" s="114" t="str">
        <f t="shared" si="21"/>
        <v xml:space="preserve">   </v>
      </c>
    </row>
    <row r="1392" spans="1:13" s="55" customFormat="1" x14ac:dyDescent="0.2">
      <c r="A1392" s="261"/>
      <c r="B1392" s="255"/>
      <c r="C1392" s="115"/>
      <c r="D1392" s="116"/>
      <c r="E1392" s="117"/>
      <c r="F1392" s="118"/>
      <c r="G1392" s="112"/>
      <c r="H1392" s="112"/>
      <c r="I1392" s="111"/>
      <c r="J1392" s="111"/>
      <c r="K1392" s="86"/>
      <c r="L1392" s="119"/>
      <c r="M1392" s="114" t="str">
        <f t="shared" si="21"/>
        <v xml:space="preserve">   </v>
      </c>
    </row>
    <row r="1393" spans="1:13" s="55" customFormat="1" x14ac:dyDescent="0.2">
      <c r="A1393" s="261"/>
      <c r="B1393" s="255"/>
      <c r="C1393" s="115"/>
      <c r="D1393" s="116"/>
      <c r="E1393" s="117"/>
      <c r="F1393" s="118"/>
      <c r="G1393" s="112"/>
      <c r="H1393" s="112"/>
      <c r="I1393" s="111"/>
      <c r="J1393" s="111"/>
      <c r="K1393" s="86"/>
      <c r="L1393" s="119"/>
      <c r="M1393" s="114" t="str">
        <f t="shared" si="21"/>
        <v xml:space="preserve">   </v>
      </c>
    </row>
    <row r="1394" spans="1:13" s="55" customFormat="1" ht="12.75" customHeight="1" x14ac:dyDescent="0.2">
      <c r="A1394" s="261" t="s">
        <v>84</v>
      </c>
      <c r="B1394" s="255" t="s">
        <v>104</v>
      </c>
      <c r="C1394" s="111"/>
      <c r="D1394" s="111"/>
      <c r="E1394" s="111"/>
      <c r="F1394" s="111"/>
      <c r="G1394" s="112"/>
      <c r="H1394" s="112"/>
      <c r="I1394" s="111"/>
      <c r="J1394" s="111"/>
      <c r="K1394" s="86"/>
      <c r="L1394" s="113" t="str">
        <f>CONCATENATE(C1394," ",D1394," ",E1394," ",F1394," ",C1395," ",D1395," ",E1395," ",F1395)</f>
        <v xml:space="preserve">       </v>
      </c>
      <c r="M1394" s="114" t="str">
        <f t="shared" si="21"/>
        <v xml:space="preserve">   </v>
      </c>
    </row>
    <row r="1395" spans="1:13" s="55" customFormat="1" x14ac:dyDescent="0.2">
      <c r="A1395" s="261"/>
      <c r="B1395" s="255"/>
      <c r="C1395" s="115"/>
      <c r="D1395" s="116"/>
      <c r="E1395" s="117"/>
      <c r="F1395" s="118"/>
      <c r="G1395" s="112"/>
      <c r="H1395" s="112"/>
      <c r="I1395" s="111"/>
      <c r="J1395" s="111"/>
      <c r="K1395" s="86"/>
      <c r="L1395" s="119"/>
      <c r="M1395" s="114" t="str">
        <f t="shared" si="21"/>
        <v xml:space="preserve">   </v>
      </c>
    </row>
    <row r="1396" spans="1:13" s="55" customFormat="1" x14ac:dyDescent="0.2">
      <c r="A1396" s="261"/>
      <c r="B1396" s="255"/>
      <c r="C1396" s="115"/>
      <c r="D1396" s="116"/>
      <c r="E1396" s="117"/>
      <c r="F1396" s="118"/>
      <c r="G1396" s="112"/>
      <c r="H1396" s="112"/>
      <c r="I1396" s="111"/>
      <c r="J1396" s="111"/>
      <c r="K1396" s="86"/>
      <c r="L1396" s="119"/>
      <c r="M1396" s="114" t="str">
        <f t="shared" si="21"/>
        <v xml:space="preserve">   </v>
      </c>
    </row>
    <row r="1397" spans="1:13" s="55" customFormat="1" x14ac:dyDescent="0.2">
      <c r="A1397" s="261"/>
      <c r="B1397" s="255"/>
      <c r="C1397" s="115"/>
      <c r="D1397" s="116"/>
      <c r="E1397" s="117"/>
      <c r="F1397" s="118"/>
      <c r="G1397" s="112"/>
      <c r="H1397" s="112"/>
      <c r="I1397" s="111"/>
      <c r="J1397" s="111"/>
      <c r="K1397" s="86"/>
      <c r="L1397" s="119"/>
      <c r="M1397" s="114" t="str">
        <f t="shared" si="21"/>
        <v xml:space="preserve">   </v>
      </c>
    </row>
    <row r="1398" spans="1:13" s="55" customFormat="1" x14ac:dyDescent="0.2">
      <c r="A1398" s="261"/>
      <c r="B1398" s="255"/>
      <c r="C1398" s="115"/>
      <c r="D1398" s="116"/>
      <c r="E1398" s="117"/>
      <c r="F1398" s="118"/>
      <c r="G1398" s="112"/>
      <c r="H1398" s="112"/>
      <c r="I1398" s="111"/>
      <c r="J1398" s="111"/>
      <c r="K1398" s="86"/>
      <c r="L1398" s="119"/>
      <c r="M1398" s="114" t="str">
        <f t="shared" si="21"/>
        <v xml:space="preserve">   </v>
      </c>
    </row>
    <row r="1399" spans="1:13" s="55" customFormat="1" x14ac:dyDescent="0.2">
      <c r="A1399" s="261"/>
      <c r="B1399" s="255"/>
      <c r="C1399" s="115"/>
      <c r="D1399" s="116"/>
      <c r="E1399" s="117"/>
      <c r="F1399" s="118"/>
      <c r="G1399" s="112"/>
      <c r="H1399" s="112"/>
      <c r="I1399" s="111"/>
      <c r="J1399" s="111"/>
      <c r="K1399" s="86"/>
      <c r="L1399" s="119"/>
      <c r="M1399" s="114" t="str">
        <f t="shared" si="21"/>
        <v xml:space="preserve">   </v>
      </c>
    </row>
    <row r="1400" spans="1:13" s="55" customFormat="1" x14ac:dyDescent="0.2">
      <c r="A1400" s="261"/>
      <c r="B1400" s="255"/>
      <c r="C1400" s="115"/>
      <c r="D1400" s="116"/>
      <c r="E1400" s="117"/>
      <c r="F1400" s="118"/>
      <c r="G1400" s="112"/>
      <c r="H1400" s="112"/>
      <c r="I1400" s="111"/>
      <c r="J1400" s="111"/>
      <c r="K1400" s="86"/>
      <c r="L1400" s="119"/>
      <c r="M1400" s="114" t="str">
        <f t="shared" si="21"/>
        <v xml:space="preserve">   </v>
      </c>
    </row>
    <row r="1401" spans="1:13" s="55" customFormat="1" x14ac:dyDescent="0.2">
      <c r="A1401" s="261"/>
      <c r="B1401" s="255"/>
      <c r="C1401" s="115"/>
      <c r="D1401" s="116"/>
      <c r="E1401" s="117"/>
      <c r="F1401" s="118"/>
      <c r="G1401" s="112"/>
      <c r="H1401" s="112"/>
      <c r="I1401" s="111"/>
      <c r="J1401" s="111"/>
      <c r="K1401" s="86"/>
      <c r="L1401" s="119"/>
      <c r="M1401" s="114" t="str">
        <f t="shared" si="21"/>
        <v xml:space="preserve">   </v>
      </c>
    </row>
    <row r="1402" spans="1:13" s="55" customFormat="1" x14ac:dyDescent="0.2">
      <c r="A1402" s="261"/>
      <c r="B1402" s="255"/>
      <c r="C1402" s="115"/>
      <c r="D1402" s="116"/>
      <c r="E1402" s="117"/>
      <c r="F1402" s="118"/>
      <c r="G1402" s="112"/>
      <c r="H1402" s="112"/>
      <c r="I1402" s="111"/>
      <c r="J1402" s="111"/>
      <c r="K1402" s="86"/>
      <c r="L1402" s="119"/>
      <c r="M1402" s="114" t="str">
        <f t="shared" si="21"/>
        <v xml:space="preserve">   </v>
      </c>
    </row>
    <row r="1403" spans="1:13" s="55" customFormat="1" x14ac:dyDescent="0.2">
      <c r="A1403" s="261"/>
      <c r="B1403" s="255"/>
      <c r="C1403" s="115"/>
      <c r="D1403" s="116"/>
      <c r="E1403" s="117"/>
      <c r="F1403" s="118"/>
      <c r="G1403" s="112"/>
      <c r="H1403" s="112"/>
      <c r="I1403" s="111"/>
      <c r="J1403" s="111"/>
      <c r="K1403" s="86"/>
      <c r="L1403" s="119"/>
      <c r="M1403" s="114" t="str">
        <f t="shared" si="21"/>
        <v xml:space="preserve">   </v>
      </c>
    </row>
    <row r="1404" spans="1:13" s="55" customFormat="1" ht="12.75" customHeight="1" x14ac:dyDescent="0.2">
      <c r="A1404" s="261" t="s">
        <v>84</v>
      </c>
      <c r="B1404" s="255" t="s">
        <v>104</v>
      </c>
      <c r="C1404" s="111"/>
      <c r="D1404" s="111"/>
      <c r="E1404" s="111"/>
      <c r="F1404" s="111"/>
      <c r="G1404" s="112"/>
      <c r="H1404" s="112"/>
      <c r="I1404" s="111"/>
      <c r="J1404" s="111"/>
      <c r="K1404" s="86"/>
      <c r="L1404" s="113" t="str">
        <f>CONCATENATE(C1404," ",D1404," ",E1404," ",F1404," ",C1405," ",D1405," ",E1405," ",F1405)</f>
        <v xml:space="preserve">       </v>
      </c>
      <c r="M1404" s="114" t="str">
        <f t="shared" si="21"/>
        <v xml:space="preserve">   </v>
      </c>
    </row>
    <row r="1405" spans="1:13" s="55" customFormat="1" x14ac:dyDescent="0.2">
      <c r="A1405" s="261"/>
      <c r="B1405" s="255"/>
      <c r="C1405" s="115"/>
      <c r="D1405" s="116"/>
      <c r="E1405" s="117"/>
      <c r="F1405" s="118"/>
      <c r="G1405" s="112"/>
      <c r="H1405" s="112"/>
      <c r="I1405" s="111"/>
      <c r="J1405" s="111"/>
      <c r="K1405" s="86"/>
      <c r="L1405" s="119"/>
      <c r="M1405" s="114" t="str">
        <f t="shared" si="21"/>
        <v xml:space="preserve">   </v>
      </c>
    </row>
    <row r="1406" spans="1:13" s="55" customFormat="1" x14ac:dyDescent="0.2">
      <c r="A1406" s="261"/>
      <c r="B1406" s="255"/>
      <c r="C1406" s="115"/>
      <c r="D1406" s="116"/>
      <c r="E1406" s="117"/>
      <c r="F1406" s="118"/>
      <c r="G1406" s="112"/>
      <c r="H1406" s="112"/>
      <c r="I1406" s="111"/>
      <c r="J1406" s="111"/>
      <c r="K1406" s="86"/>
      <c r="L1406" s="119"/>
      <c r="M1406" s="114" t="str">
        <f t="shared" si="21"/>
        <v xml:space="preserve">   </v>
      </c>
    </row>
    <row r="1407" spans="1:13" s="55" customFormat="1" x14ac:dyDescent="0.2">
      <c r="A1407" s="261"/>
      <c r="B1407" s="255"/>
      <c r="C1407" s="115"/>
      <c r="D1407" s="116"/>
      <c r="E1407" s="117"/>
      <c r="F1407" s="118"/>
      <c r="G1407" s="112"/>
      <c r="H1407" s="112"/>
      <c r="I1407" s="111"/>
      <c r="J1407" s="111"/>
      <c r="K1407" s="86"/>
      <c r="L1407" s="119"/>
      <c r="M1407" s="114" t="str">
        <f t="shared" si="21"/>
        <v xml:space="preserve">   </v>
      </c>
    </row>
    <row r="1408" spans="1:13" s="55" customFormat="1" x14ac:dyDescent="0.2">
      <c r="A1408" s="261"/>
      <c r="B1408" s="255"/>
      <c r="C1408" s="115"/>
      <c r="D1408" s="116"/>
      <c r="E1408" s="117"/>
      <c r="F1408" s="118"/>
      <c r="G1408" s="112"/>
      <c r="H1408" s="112"/>
      <c r="I1408" s="111"/>
      <c r="J1408" s="111"/>
      <c r="K1408" s="86"/>
      <c r="L1408" s="119"/>
      <c r="M1408" s="114" t="str">
        <f t="shared" si="21"/>
        <v xml:space="preserve">   </v>
      </c>
    </row>
    <row r="1409" spans="1:13" s="55" customFormat="1" x14ac:dyDescent="0.2">
      <c r="A1409" s="261"/>
      <c r="B1409" s="255"/>
      <c r="C1409" s="115"/>
      <c r="D1409" s="116"/>
      <c r="E1409" s="117"/>
      <c r="F1409" s="118"/>
      <c r="G1409" s="112"/>
      <c r="H1409" s="112"/>
      <c r="I1409" s="111"/>
      <c r="J1409" s="111"/>
      <c r="K1409" s="86"/>
      <c r="L1409" s="119"/>
      <c r="M1409" s="114" t="str">
        <f t="shared" si="21"/>
        <v xml:space="preserve">   </v>
      </c>
    </row>
    <row r="1410" spans="1:13" s="55" customFormat="1" x14ac:dyDescent="0.2">
      <c r="A1410" s="261"/>
      <c r="B1410" s="255"/>
      <c r="C1410" s="115"/>
      <c r="D1410" s="116"/>
      <c r="E1410" s="117"/>
      <c r="F1410" s="118"/>
      <c r="G1410" s="112"/>
      <c r="H1410" s="112"/>
      <c r="I1410" s="111"/>
      <c r="J1410" s="111"/>
      <c r="K1410" s="86"/>
      <c r="L1410" s="119"/>
      <c r="M1410" s="114" t="str">
        <f t="shared" si="21"/>
        <v xml:space="preserve">   </v>
      </c>
    </row>
    <row r="1411" spans="1:13" s="55" customFormat="1" x14ac:dyDescent="0.2">
      <c r="A1411" s="261"/>
      <c r="B1411" s="255"/>
      <c r="C1411" s="115"/>
      <c r="D1411" s="116"/>
      <c r="E1411" s="117"/>
      <c r="F1411" s="118"/>
      <c r="G1411" s="112"/>
      <c r="H1411" s="112"/>
      <c r="I1411" s="111"/>
      <c r="J1411" s="111"/>
      <c r="K1411" s="86"/>
      <c r="L1411" s="119"/>
      <c r="M1411" s="114" t="str">
        <f t="shared" si="21"/>
        <v xml:space="preserve">   </v>
      </c>
    </row>
    <row r="1412" spans="1:13" s="55" customFormat="1" x14ac:dyDescent="0.2">
      <c r="A1412" s="261"/>
      <c r="B1412" s="255"/>
      <c r="C1412" s="115"/>
      <c r="D1412" s="116"/>
      <c r="E1412" s="117"/>
      <c r="F1412" s="118"/>
      <c r="G1412" s="112"/>
      <c r="H1412" s="112"/>
      <c r="I1412" s="111"/>
      <c r="J1412" s="111"/>
      <c r="K1412" s="86"/>
      <c r="L1412" s="119"/>
      <c r="M1412" s="114" t="str">
        <f t="shared" si="21"/>
        <v xml:space="preserve">   </v>
      </c>
    </row>
    <row r="1413" spans="1:13" s="55" customFormat="1" x14ac:dyDescent="0.2">
      <c r="A1413" s="261"/>
      <c r="B1413" s="255"/>
      <c r="C1413" s="115"/>
      <c r="D1413" s="116"/>
      <c r="E1413" s="117"/>
      <c r="F1413" s="118"/>
      <c r="G1413" s="112"/>
      <c r="H1413" s="112"/>
      <c r="I1413" s="111"/>
      <c r="J1413" s="111"/>
      <c r="K1413" s="86"/>
      <c r="L1413" s="119"/>
      <c r="M1413" s="114" t="str">
        <f t="shared" si="21"/>
        <v xml:space="preserve">   </v>
      </c>
    </row>
    <row r="1414" spans="1:13" s="48" customFormat="1" ht="15" customHeight="1" x14ac:dyDescent="0.2">
      <c r="A1414" s="261" t="s">
        <v>84</v>
      </c>
      <c r="B1414" s="256" t="s">
        <v>105</v>
      </c>
      <c r="C1414" s="111"/>
      <c r="D1414" s="111"/>
      <c r="E1414" s="111"/>
      <c r="F1414" s="111"/>
      <c r="G1414" s="112"/>
      <c r="H1414" s="112"/>
      <c r="I1414" s="111"/>
      <c r="J1414" s="111"/>
      <c r="K1414" s="86"/>
      <c r="L1414" s="120" t="str">
        <f>CONCATENATE(C1414," ",D1414," ",E1414," ",F1414," ",C1415," ",D1415," ",E1415," ",F1415)</f>
        <v xml:space="preserve">       </v>
      </c>
      <c r="M1414" s="114" t="str">
        <f t="shared" si="21"/>
        <v xml:space="preserve">   </v>
      </c>
    </row>
    <row r="1415" spans="1:13" s="48" customFormat="1" x14ac:dyDescent="0.2">
      <c r="A1415" s="261"/>
      <c r="B1415" s="256"/>
      <c r="C1415" s="121"/>
      <c r="D1415" s="116"/>
      <c r="E1415" s="117"/>
      <c r="F1415" s="118"/>
      <c r="G1415" s="112"/>
      <c r="H1415" s="112"/>
      <c r="I1415" s="111"/>
      <c r="J1415" s="111"/>
      <c r="K1415" s="86"/>
      <c r="L1415" s="119"/>
      <c r="M1415" s="114" t="str">
        <f t="shared" si="21"/>
        <v xml:space="preserve">   </v>
      </c>
    </row>
    <row r="1416" spans="1:13" s="48" customFormat="1" x14ac:dyDescent="0.2">
      <c r="A1416" s="261"/>
      <c r="B1416" s="256"/>
      <c r="C1416" s="115"/>
      <c r="D1416" s="116"/>
      <c r="E1416" s="117"/>
      <c r="F1416" s="118"/>
      <c r="G1416" s="112"/>
      <c r="H1416" s="112"/>
      <c r="I1416" s="111"/>
      <c r="J1416" s="111"/>
      <c r="K1416" s="86"/>
      <c r="L1416" s="119"/>
      <c r="M1416" s="114" t="str">
        <f t="shared" si="21"/>
        <v xml:space="preserve">   </v>
      </c>
    </row>
    <row r="1417" spans="1:13" s="48" customFormat="1" x14ac:dyDescent="0.2">
      <c r="A1417" s="261"/>
      <c r="B1417" s="256"/>
      <c r="C1417" s="115"/>
      <c r="D1417" s="116"/>
      <c r="E1417" s="117"/>
      <c r="F1417" s="118"/>
      <c r="G1417" s="112"/>
      <c r="H1417" s="112"/>
      <c r="I1417" s="111"/>
      <c r="J1417" s="111"/>
      <c r="K1417" s="86"/>
      <c r="L1417" s="119"/>
      <c r="M1417" s="114" t="str">
        <f t="shared" si="21"/>
        <v xml:space="preserve">   </v>
      </c>
    </row>
    <row r="1418" spans="1:13" s="55" customFormat="1" x14ac:dyDescent="0.2">
      <c r="A1418" s="261"/>
      <c r="B1418" s="256"/>
      <c r="C1418" s="115"/>
      <c r="D1418" s="116"/>
      <c r="E1418" s="117"/>
      <c r="F1418" s="118"/>
      <c r="G1418" s="112"/>
      <c r="H1418" s="112"/>
      <c r="I1418" s="111"/>
      <c r="J1418" s="111"/>
      <c r="K1418" s="86"/>
      <c r="L1418" s="119"/>
      <c r="M1418" s="114" t="str">
        <f t="shared" si="21"/>
        <v xml:space="preserve">   </v>
      </c>
    </row>
    <row r="1419" spans="1:13" s="55" customFormat="1" x14ac:dyDescent="0.2">
      <c r="A1419" s="261"/>
      <c r="B1419" s="256"/>
      <c r="C1419" s="115"/>
      <c r="D1419" s="116"/>
      <c r="E1419" s="117"/>
      <c r="F1419" s="118"/>
      <c r="G1419" s="112"/>
      <c r="H1419" s="112"/>
      <c r="I1419" s="111"/>
      <c r="J1419" s="111"/>
      <c r="K1419" s="86"/>
      <c r="L1419" s="119"/>
      <c r="M1419" s="114" t="str">
        <f t="shared" ref="M1419:M1482" si="22">CONCATENATE(G1419," ",H1419," ",I1419," ",J1419)</f>
        <v xml:space="preserve">   </v>
      </c>
    </row>
    <row r="1420" spans="1:13" s="55" customFormat="1" x14ac:dyDescent="0.2">
      <c r="A1420" s="261"/>
      <c r="B1420" s="256"/>
      <c r="C1420" s="115"/>
      <c r="D1420" s="116"/>
      <c r="E1420" s="117"/>
      <c r="F1420" s="118"/>
      <c r="G1420" s="112"/>
      <c r="H1420" s="112"/>
      <c r="I1420" s="111"/>
      <c r="J1420" s="111"/>
      <c r="K1420" s="86"/>
      <c r="L1420" s="119"/>
      <c r="M1420" s="114" t="str">
        <f t="shared" si="22"/>
        <v xml:space="preserve">   </v>
      </c>
    </row>
    <row r="1421" spans="1:13" s="55" customFormat="1" x14ac:dyDescent="0.2">
      <c r="A1421" s="261"/>
      <c r="B1421" s="256"/>
      <c r="C1421" s="115"/>
      <c r="D1421" s="116"/>
      <c r="E1421" s="117"/>
      <c r="F1421" s="118"/>
      <c r="G1421" s="112"/>
      <c r="H1421" s="112"/>
      <c r="I1421" s="111"/>
      <c r="J1421" s="111"/>
      <c r="K1421" s="86"/>
      <c r="L1421" s="119"/>
      <c r="M1421" s="114" t="str">
        <f t="shared" si="22"/>
        <v xml:space="preserve">   </v>
      </c>
    </row>
    <row r="1422" spans="1:13" s="48" customFormat="1" x14ac:dyDescent="0.2">
      <c r="A1422" s="261"/>
      <c r="B1422" s="256"/>
      <c r="C1422" s="115"/>
      <c r="D1422" s="116"/>
      <c r="E1422" s="117"/>
      <c r="F1422" s="118"/>
      <c r="G1422" s="112"/>
      <c r="H1422" s="112"/>
      <c r="I1422" s="111"/>
      <c r="J1422" s="111"/>
      <c r="K1422" s="86"/>
      <c r="L1422" s="119"/>
      <c r="M1422" s="114" t="str">
        <f t="shared" si="22"/>
        <v xml:space="preserve">   </v>
      </c>
    </row>
    <row r="1423" spans="1:13" s="48" customFormat="1" x14ac:dyDescent="0.2">
      <c r="A1423" s="261"/>
      <c r="B1423" s="256"/>
      <c r="C1423" s="122"/>
      <c r="D1423" s="123"/>
      <c r="E1423" s="124"/>
      <c r="F1423" s="125"/>
      <c r="G1423" s="112"/>
      <c r="H1423" s="112"/>
      <c r="I1423" s="111"/>
      <c r="J1423" s="111"/>
      <c r="K1423" s="86"/>
      <c r="L1423" s="119"/>
      <c r="M1423" s="114" t="str">
        <f t="shared" si="22"/>
        <v xml:space="preserve">   </v>
      </c>
    </row>
    <row r="1424" spans="1:13" s="48" customFormat="1" ht="15" customHeight="1" x14ac:dyDescent="0.2">
      <c r="A1424" s="261" t="s">
        <v>84</v>
      </c>
      <c r="B1424" s="256" t="s">
        <v>105</v>
      </c>
      <c r="C1424" s="111"/>
      <c r="D1424" s="111"/>
      <c r="E1424" s="111"/>
      <c r="F1424" s="111"/>
      <c r="G1424" s="112"/>
      <c r="H1424" s="112"/>
      <c r="I1424" s="111"/>
      <c r="J1424" s="111"/>
      <c r="K1424" s="86"/>
      <c r="L1424" s="120" t="str">
        <f>CONCATENATE(C1424," ",D1424," ",E1424," ",F1424," ",C1425," ",D1425," ",E1425," ",F1425)</f>
        <v xml:space="preserve">       </v>
      </c>
      <c r="M1424" s="114" t="str">
        <f t="shared" si="22"/>
        <v xml:space="preserve">   </v>
      </c>
    </row>
    <row r="1425" spans="1:13" s="48" customFormat="1" x14ac:dyDescent="0.2">
      <c r="A1425" s="261"/>
      <c r="B1425" s="256"/>
      <c r="C1425" s="121"/>
      <c r="D1425" s="116"/>
      <c r="E1425" s="117"/>
      <c r="F1425" s="118"/>
      <c r="G1425" s="112"/>
      <c r="H1425" s="112"/>
      <c r="I1425" s="111"/>
      <c r="J1425" s="111"/>
      <c r="K1425" s="86"/>
      <c r="L1425" s="119"/>
      <c r="M1425" s="114" t="str">
        <f t="shared" si="22"/>
        <v xml:space="preserve">   </v>
      </c>
    </row>
    <row r="1426" spans="1:13" s="48" customFormat="1" x14ac:dyDescent="0.2">
      <c r="A1426" s="261"/>
      <c r="B1426" s="256"/>
      <c r="C1426" s="115"/>
      <c r="D1426" s="116"/>
      <c r="E1426" s="117"/>
      <c r="F1426" s="118"/>
      <c r="G1426" s="112"/>
      <c r="H1426" s="112"/>
      <c r="I1426" s="111"/>
      <c r="J1426" s="111"/>
      <c r="K1426" s="86"/>
      <c r="L1426" s="119"/>
      <c r="M1426" s="114" t="str">
        <f t="shared" si="22"/>
        <v xml:space="preserve">   </v>
      </c>
    </row>
    <row r="1427" spans="1:13" s="48" customFormat="1" x14ac:dyDescent="0.2">
      <c r="A1427" s="261"/>
      <c r="B1427" s="256"/>
      <c r="C1427" s="115"/>
      <c r="D1427" s="116"/>
      <c r="E1427" s="117"/>
      <c r="F1427" s="118"/>
      <c r="G1427" s="112"/>
      <c r="H1427" s="112"/>
      <c r="I1427" s="111"/>
      <c r="J1427" s="111"/>
      <c r="K1427" s="86"/>
      <c r="L1427" s="119"/>
      <c r="M1427" s="114" t="str">
        <f t="shared" si="22"/>
        <v xml:space="preserve">   </v>
      </c>
    </row>
    <row r="1428" spans="1:13" s="55" customFormat="1" x14ac:dyDescent="0.2">
      <c r="A1428" s="261"/>
      <c r="B1428" s="256"/>
      <c r="C1428" s="115"/>
      <c r="D1428" s="116"/>
      <c r="E1428" s="117"/>
      <c r="F1428" s="118"/>
      <c r="G1428" s="112"/>
      <c r="H1428" s="112"/>
      <c r="I1428" s="111"/>
      <c r="J1428" s="111"/>
      <c r="K1428" s="86"/>
      <c r="L1428" s="119"/>
      <c r="M1428" s="114" t="str">
        <f t="shared" si="22"/>
        <v xml:space="preserve">   </v>
      </c>
    </row>
    <row r="1429" spans="1:13" s="55" customFormat="1" x14ac:dyDescent="0.2">
      <c r="A1429" s="261"/>
      <c r="B1429" s="256"/>
      <c r="C1429" s="115"/>
      <c r="D1429" s="116"/>
      <c r="E1429" s="117"/>
      <c r="F1429" s="118"/>
      <c r="G1429" s="112"/>
      <c r="H1429" s="112"/>
      <c r="I1429" s="111"/>
      <c r="J1429" s="111"/>
      <c r="K1429" s="86"/>
      <c r="L1429" s="119"/>
      <c r="M1429" s="114" t="str">
        <f t="shared" si="22"/>
        <v xml:space="preserve">   </v>
      </c>
    </row>
    <row r="1430" spans="1:13" s="55" customFormat="1" x14ac:dyDescent="0.2">
      <c r="A1430" s="261"/>
      <c r="B1430" s="256"/>
      <c r="C1430" s="115"/>
      <c r="D1430" s="116"/>
      <c r="E1430" s="117"/>
      <c r="F1430" s="118"/>
      <c r="G1430" s="112"/>
      <c r="H1430" s="112"/>
      <c r="I1430" s="111"/>
      <c r="J1430" s="111"/>
      <c r="K1430" s="86"/>
      <c r="L1430" s="119"/>
      <c r="M1430" s="114" t="str">
        <f t="shared" si="22"/>
        <v xml:space="preserve">   </v>
      </c>
    </row>
    <row r="1431" spans="1:13" s="55" customFormat="1" x14ac:dyDescent="0.2">
      <c r="A1431" s="261"/>
      <c r="B1431" s="256"/>
      <c r="C1431" s="115"/>
      <c r="D1431" s="116"/>
      <c r="E1431" s="117"/>
      <c r="F1431" s="118"/>
      <c r="G1431" s="112"/>
      <c r="H1431" s="112"/>
      <c r="I1431" s="111"/>
      <c r="J1431" s="111"/>
      <c r="K1431" s="86"/>
      <c r="L1431" s="119"/>
      <c r="M1431" s="114" t="str">
        <f t="shared" si="22"/>
        <v xml:space="preserve">   </v>
      </c>
    </row>
    <row r="1432" spans="1:13" s="48" customFormat="1" x14ac:dyDescent="0.2">
      <c r="A1432" s="261"/>
      <c r="B1432" s="256"/>
      <c r="C1432" s="115"/>
      <c r="D1432" s="116"/>
      <c r="E1432" s="117"/>
      <c r="F1432" s="118"/>
      <c r="G1432" s="112"/>
      <c r="H1432" s="112"/>
      <c r="I1432" s="111"/>
      <c r="J1432" s="111"/>
      <c r="K1432" s="86"/>
      <c r="L1432" s="119"/>
      <c r="M1432" s="114" t="str">
        <f t="shared" si="22"/>
        <v xml:space="preserve">   </v>
      </c>
    </row>
    <row r="1433" spans="1:13" s="48" customFormat="1" x14ac:dyDescent="0.2">
      <c r="A1433" s="261"/>
      <c r="B1433" s="256"/>
      <c r="C1433" s="122"/>
      <c r="D1433" s="123"/>
      <c r="E1433" s="124"/>
      <c r="F1433" s="125"/>
      <c r="G1433" s="112"/>
      <c r="H1433" s="112"/>
      <c r="I1433" s="111"/>
      <c r="J1433" s="111"/>
      <c r="K1433" s="86"/>
      <c r="L1433" s="126"/>
      <c r="M1433" s="114" t="str">
        <f t="shared" si="22"/>
        <v xml:space="preserve">   </v>
      </c>
    </row>
    <row r="1434" spans="1:13" s="48" customFormat="1" ht="15" customHeight="1" x14ac:dyDescent="0.2">
      <c r="A1434" s="261" t="s">
        <v>84</v>
      </c>
      <c r="B1434" s="256" t="s">
        <v>105</v>
      </c>
      <c r="C1434" s="111"/>
      <c r="D1434" s="111"/>
      <c r="E1434" s="111"/>
      <c r="F1434" s="111"/>
      <c r="G1434" s="112"/>
      <c r="H1434" s="112"/>
      <c r="I1434" s="111"/>
      <c r="J1434" s="111"/>
      <c r="K1434" s="86"/>
      <c r="L1434" s="120" t="str">
        <f>CONCATENATE(C1434," ",D1434," ",E1434," ",F1434," ",C1435," ",D1435," ",E1435," ",F1435)</f>
        <v xml:space="preserve">       </v>
      </c>
      <c r="M1434" s="114" t="str">
        <f t="shared" si="22"/>
        <v xml:space="preserve">   </v>
      </c>
    </row>
    <row r="1435" spans="1:13" s="48" customFormat="1" x14ac:dyDescent="0.2">
      <c r="A1435" s="261"/>
      <c r="B1435" s="256"/>
      <c r="C1435" s="121"/>
      <c r="D1435" s="116"/>
      <c r="E1435" s="117"/>
      <c r="F1435" s="118"/>
      <c r="G1435" s="112"/>
      <c r="H1435" s="112"/>
      <c r="I1435" s="111"/>
      <c r="J1435" s="111"/>
      <c r="K1435" s="86"/>
      <c r="L1435" s="119"/>
      <c r="M1435" s="114" t="str">
        <f t="shared" si="22"/>
        <v xml:space="preserve">   </v>
      </c>
    </row>
    <row r="1436" spans="1:13" s="48" customFormat="1" x14ac:dyDescent="0.2">
      <c r="A1436" s="261"/>
      <c r="B1436" s="256"/>
      <c r="C1436" s="115"/>
      <c r="D1436" s="116"/>
      <c r="E1436" s="117"/>
      <c r="F1436" s="118"/>
      <c r="G1436" s="112"/>
      <c r="H1436" s="112"/>
      <c r="I1436" s="111"/>
      <c r="J1436" s="111"/>
      <c r="K1436" s="86"/>
      <c r="L1436" s="119"/>
      <c r="M1436" s="114" t="str">
        <f t="shared" si="22"/>
        <v xml:space="preserve">   </v>
      </c>
    </row>
    <row r="1437" spans="1:13" s="48" customFormat="1" x14ac:dyDescent="0.2">
      <c r="A1437" s="261"/>
      <c r="B1437" s="256"/>
      <c r="C1437" s="115"/>
      <c r="D1437" s="116"/>
      <c r="E1437" s="117"/>
      <c r="F1437" s="118"/>
      <c r="G1437" s="112"/>
      <c r="H1437" s="112"/>
      <c r="I1437" s="111"/>
      <c r="J1437" s="111"/>
      <c r="K1437" s="86"/>
      <c r="L1437" s="119"/>
      <c r="M1437" s="114" t="str">
        <f t="shared" si="22"/>
        <v xml:space="preserve">   </v>
      </c>
    </row>
    <row r="1438" spans="1:13" s="55" customFormat="1" x14ac:dyDescent="0.2">
      <c r="A1438" s="261"/>
      <c r="B1438" s="256"/>
      <c r="C1438" s="115"/>
      <c r="D1438" s="116"/>
      <c r="E1438" s="117"/>
      <c r="F1438" s="118"/>
      <c r="G1438" s="112"/>
      <c r="H1438" s="112"/>
      <c r="I1438" s="111"/>
      <c r="J1438" s="111"/>
      <c r="K1438" s="86"/>
      <c r="L1438" s="119"/>
      <c r="M1438" s="114" t="str">
        <f t="shared" si="22"/>
        <v xml:space="preserve">   </v>
      </c>
    </row>
    <row r="1439" spans="1:13" s="55" customFormat="1" x14ac:dyDescent="0.2">
      <c r="A1439" s="261"/>
      <c r="B1439" s="256"/>
      <c r="C1439" s="115"/>
      <c r="D1439" s="116"/>
      <c r="E1439" s="117"/>
      <c r="F1439" s="118"/>
      <c r="G1439" s="112"/>
      <c r="H1439" s="112"/>
      <c r="I1439" s="111"/>
      <c r="J1439" s="111"/>
      <c r="K1439" s="86"/>
      <c r="L1439" s="119"/>
      <c r="M1439" s="114" t="str">
        <f t="shared" si="22"/>
        <v xml:space="preserve">   </v>
      </c>
    </row>
    <row r="1440" spans="1:13" s="55" customFormat="1" x14ac:dyDescent="0.2">
      <c r="A1440" s="261"/>
      <c r="B1440" s="256"/>
      <c r="C1440" s="115"/>
      <c r="D1440" s="116"/>
      <c r="E1440" s="117"/>
      <c r="F1440" s="118"/>
      <c r="G1440" s="112"/>
      <c r="H1440" s="112"/>
      <c r="I1440" s="111"/>
      <c r="J1440" s="111"/>
      <c r="K1440" s="86"/>
      <c r="L1440" s="119"/>
      <c r="M1440" s="114" t="str">
        <f t="shared" si="22"/>
        <v xml:space="preserve">   </v>
      </c>
    </row>
    <row r="1441" spans="1:13" s="55" customFormat="1" x14ac:dyDescent="0.2">
      <c r="A1441" s="261"/>
      <c r="B1441" s="256"/>
      <c r="C1441" s="115"/>
      <c r="D1441" s="116"/>
      <c r="E1441" s="117"/>
      <c r="F1441" s="118"/>
      <c r="G1441" s="112"/>
      <c r="H1441" s="112"/>
      <c r="I1441" s="111"/>
      <c r="J1441" s="111"/>
      <c r="K1441" s="86"/>
      <c r="L1441" s="119"/>
      <c r="M1441" s="114" t="str">
        <f t="shared" si="22"/>
        <v xml:space="preserve">   </v>
      </c>
    </row>
    <row r="1442" spans="1:13" s="48" customFormat="1" x14ac:dyDescent="0.2">
      <c r="A1442" s="261"/>
      <c r="B1442" s="256"/>
      <c r="C1442" s="115"/>
      <c r="D1442" s="116"/>
      <c r="E1442" s="117"/>
      <c r="F1442" s="118"/>
      <c r="G1442" s="112"/>
      <c r="H1442" s="112"/>
      <c r="I1442" s="111"/>
      <c r="J1442" s="111"/>
      <c r="K1442" s="86"/>
      <c r="L1442" s="119"/>
      <c r="M1442" s="114" t="str">
        <f t="shared" si="22"/>
        <v xml:space="preserve">   </v>
      </c>
    </row>
    <row r="1443" spans="1:13" s="48" customFormat="1" x14ac:dyDescent="0.2">
      <c r="A1443" s="261"/>
      <c r="B1443" s="256"/>
      <c r="C1443" s="122"/>
      <c r="D1443" s="123"/>
      <c r="E1443" s="124"/>
      <c r="F1443" s="125"/>
      <c r="G1443" s="112"/>
      <c r="H1443" s="112"/>
      <c r="I1443" s="111"/>
      <c r="J1443" s="111"/>
      <c r="K1443" s="86"/>
      <c r="L1443" s="119"/>
      <c r="M1443" s="114" t="str">
        <f t="shared" si="22"/>
        <v xml:space="preserve">   </v>
      </c>
    </row>
    <row r="1444" spans="1:13" s="48" customFormat="1" ht="15" customHeight="1" x14ac:dyDescent="0.2">
      <c r="A1444" s="261" t="s">
        <v>84</v>
      </c>
      <c r="B1444" s="256" t="s">
        <v>105</v>
      </c>
      <c r="C1444" s="111"/>
      <c r="D1444" s="111"/>
      <c r="E1444" s="111"/>
      <c r="F1444" s="111"/>
      <c r="G1444" s="112"/>
      <c r="H1444" s="112"/>
      <c r="I1444" s="111"/>
      <c r="J1444" s="111"/>
      <c r="K1444" s="86"/>
      <c r="L1444" s="120" t="str">
        <f>CONCATENATE(C1444," ",D1444," ",E1444," ",F1444," ",C1445," ",D1445," ",E1445," ",F1445)</f>
        <v xml:space="preserve">       </v>
      </c>
      <c r="M1444" s="114" t="str">
        <f t="shared" si="22"/>
        <v xml:space="preserve">   </v>
      </c>
    </row>
    <row r="1445" spans="1:13" s="48" customFormat="1" x14ac:dyDescent="0.2">
      <c r="A1445" s="261"/>
      <c r="B1445" s="256"/>
      <c r="C1445" s="121"/>
      <c r="D1445" s="116"/>
      <c r="E1445" s="117"/>
      <c r="F1445" s="118"/>
      <c r="G1445" s="112"/>
      <c r="H1445" s="112"/>
      <c r="I1445" s="111"/>
      <c r="J1445" s="111"/>
      <c r="K1445" s="86"/>
      <c r="L1445" s="119"/>
      <c r="M1445" s="114" t="str">
        <f t="shared" si="22"/>
        <v xml:space="preserve">   </v>
      </c>
    </row>
    <row r="1446" spans="1:13" s="48" customFormat="1" x14ac:dyDescent="0.2">
      <c r="A1446" s="261"/>
      <c r="B1446" s="256"/>
      <c r="C1446" s="115"/>
      <c r="D1446" s="116"/>
      <c r="E1446" s="117"/>
      <c r="F1446" s="118"/>
      <c r="G1446" s="112"/>
      <c r="H1446" s="112"/>
      <c r="I1446" s="111"/>
      <c r="J1446" s="111"/>
      <c r="K1446" s="86"/>
      <c r="L1446" s="119"/>
      <c r="M1446" s="114" t="str">
        <f t="shared" si="22"/>
        <v xml:space="preserve">   </v>
      </c>
    </row>
    <row r="1447" spans="1:13" s="48" customFormat="1" x14ac:dyDescent="0.2">
      <c r="A1447" s="261"/>
      <c r="B1447" s="256"/>
      <c r="C1447" s="115"/>
      <c r="D1447" s="116"/>
      <c r="E1447" s="117"/>
      <c r="F1447" s="118"/>
      <c r="G1447" s="112"/>
      <c r="H1447" s="112"/>
      <c r="I1447" s="111"/>
      <c r="J1447" s="111"/>
      <c r="K1447" s="86"/>
      <c r="L1447" s="119"/>
      <c r="M1447" s="114" t="str">
        <f t="shared" si="22"/>
        <v xml:space="preserve">   </v>
      </c>
    </row>
    <row r="1448" spans="1:13" s="55" customFormat="1" x14ac:dyDescent="0.2">
      <c r="A1448" s="261"/>
      <c r="B1448" s="256"/>
      <c r="C1448" s="115"/>
      <c r="D1448" s="116"/>
      <c r="E1448" s="117"/>
      <c r="F1448" s="118"/>
      <c r="G1448" s="112"/>
      <c r="H1448" s="112"/>
      <c r="I1448" s="111"/>
      <c r="J1448" s="111"/>
      <c r="K1448" s="86"/>
      <c r="L1448" s="119"/>
      <c r="M1448" s="114" t="str">
        <f t="shared" si="22"/>
        <v xml:space="preserve">   </v>
      </c>
    </row>
    <row r="1449" spans="1:13" s="55" customFormat="1" x14ac:dyDescent="0.2">
      <c r="A1449" s="261"/>
      <c r="B1449" s="256"/>
      <c r="C1449" s="115"/>
      <c r="D1449" s="116"/>
      <c r="E1449" s="117"/>
      <c r="F1449" s="118"/>
      <c r="G1449" s="112"/>
      <c r="H1449" s="112"/>
      <c r="I1449" s="111"/>
      <c r="J1449" s="111"/>
      <c r="K1449" s="86"/>
      <c r="L1449" s="119"/>
      <c r="M1449" s="114" t="str">
        <f t="shared" si="22"/>
        <v xml:space="preserve">   </v>
      </c>
    </row>
    <row r="1450" spans="1:13" s="55" customFormat="1" x14ac:dyDescent="0.2">
      <c r="A1450" s="261"/>
      <c r="B1450" s="256"/>
      <c r="C1450" s="115"/>
      <c r="D1450" s="116"/>
      <c r="E1450" s="117"/>
      <c r="F1450" s="118"/>
      <c r="G1450" s="112"/>
      <c r="H1450" s="112"/>
      <c r="I1450" s="111"/>
      <c r="J1450" s="111"/>
      <c r="K1450" s="86"/>
      <c r="L1450" s="119"/>
      <c r="M1450" s="114" t="str">
        <f t="shared" si="22"/>
        <v xml:space="preserve">   </v>
      </c>
    </row>
    <row r="1451" spans="1:13" s="55" customFormat="1" x14ac:dyDescent="0.2">
      <c r="A1451" s="261"/>
      <c r="B1451" s="256"/>
      <c r="C1451" s="115"/>
      <c r="D1451" s="116"/>
      <c r="E1451" s="117"/>
      <c r="F1451" s="118"/>
      <c r="G1451" s="112"/>
      <c r="H1451" s="112"/>
      <c r="I1451" s="111"/>
      <c r="J1451" s="111"/>
      <c r="K1451" s="86"/>
      <c r="L1451" s="119"/>
      <c r="M1451" s="114" t="str">
        <f t="shared" si="22"/>
        <v xml:space="preserve">   </v>
      </c>
    </row>
    <row r="1452" spans="1:13" s="48" customFormat="1" x14ac:dyDescent="0.2">
      <c r="A1452" s="261"/>
      <c r="B1452" s="256"/>
      <c r="C1452" s="115"/>
      <c r="D1452" s="116"/>
      <c r="E1452" s="117"/>
      <c r="F1452" s="118"/>
      <c r="G1452" s="112"/>
      <c r="H1452" s="112"/>
      <c r="I1452" s="111"/>
      <c r="J1452" s="111"/>
      <c r="K1452" s="86"/>
      <c r="L1452" s="119"/>
      <c r="M1452" s="114" t="str">
        <f t="shared" si="22"/>
        <v xml:space="preserve">   </v>
      </c>
    </row>
    <row r="1453" spans="1:13" s="48" customFormat="1" x14ac:dyDescent="0.2">
      <c r="A1453" s="261"/>
      <c r="B1453" s="256"/>
      <c r="C1453" s="122"/>
      <c r="D1453" s="123"/>
      <c r="E1453" s="124"/>
      <c r="F1453" s="125"/>
      <c r="G1453" s="112"/>
      <c r="H1453" s="112"/>
      <c r="I1453" s="111"/>
      <c r="J1453" s="111"/>
      <c r="K1453" s="86"/>
      <c r="L1453" s="126"/>
      <c r="M1453" s="114" t="str">
        <f t="shared" si="22"/>
        <v xml:space="preserve">   </v>
      </c>
    </row>
    <row r="1454" spans="1:13" s="48" customFormat="1" ht="15" customHeight="1" x14ac:dyDescent="0.2">
      <c r="A1454" s="261" t="s">
        <v>84</v>
      </c>
      <c r="B1454" s="256" t="s">
        <v>105</v>
      </c>
      <c r="C1454" s="111"/>
      <c r="D1454" s="111"/>
      <c r="E1454" s="111"/>
      <c r="F1454" s="111"/>
      <c r="G1454" s="112"/>
      <c r="H1454" s="112"/>
      <c r="I1454" s="111"/>
      <c r="J1454" s="111"/>
      <c r="K1454" s="86"/>
      <c r="L1454" s="120" t="str">
        <f>CONCATENATE(C1454," ",D1454," ",E1454," ",F1454," ",C1455," ",D1455," ",E1455," ",F1455)</f>
        <v xml:space="preserve">       </v>
      </c>
      <c r="M1454" s="114" t="str">
        <f t="shared" si="22"/>
        <v xml:space="preserve">   </v>
      </c>
    </row>
    <row r="1455" spans="1:13" s="48" customFormat="1" x14ac:dyDescent="0.2">
      <c r="A1455" s="261"/>
      <c r="B1455" s="256"/>
      <c r="C1455" s="121"/>
      <c r="D1455" s="116"/>
      <c r="E1455" s="117"/>
      <c r="F1455" s="118"/>
      <c r="G1455" s="112"/>
      <c r="H1455" s="112"/>
      <c r="I1455" s="111"/>
      <c r="J1455" s="111"/>
      <c r="K1455" s="86"/>
      <c r="L1455" s="119"/>
      <c r="M1455" s="114" t="str">
        <f t="shared" si="22"/>
        <v xml:space="preserve">   </v>
      </c>
    </row>
    <row r="1456" spans="1:13" s="48" customFormat="1" x14ac:dyDescent="0.2">
      <c r="A1456" s="261"/>
      <c r="B1456" s="256"/>
      <c r="C1456" s="115"/>
      <c r="D1456" s="116"/>
      <c r="E1456" s="117"/>
      <c r="F1456" s="118"/>
      <c r="G1456" s="112"/>
      <c r="H1456" s="112"/>
      <c r="I1456" s="111"/>
      <c r="J1456" s="111"/>
      <c r="K1456" s="86"/>
      <c r="L1456" s="119"/>
      <c r="M1456" s="114" t="str">
        <f t="shared" si="22"/>
        <v xml:space="preserve">   </v>
      </c>
    </row>
    <row r="1457" spans="1:13" s="48" customFormat="1" x14ac:dyDescent="0.2">
      <c r="A1457" s="261"/>
      <c r="B1457" s="256"/>
      <c r="C1457" s="115"/>
      <c r="D1457" s="116"/>
      <c r="E1457" s="117"/>
      <c r="F1457" s="118"/>
      <c r="G1457" s="112"/>
      <c r="H1457" s="112"/>
      <c r="I1457" s="111"/>
      <c r="J1457" s="111"/>
      <c r="K1457" s="86"/>
      <c r="L1457" s="119"/>
      <c r="M1457" s="114" t="str">
        <f t="shared" si="22"/>
        <v xml:space="preserve">   </v>
      </c>
    </row>
    <row r="1458" spans="1:13" s="55" customFormat="1" x14ac:dyDescent="0.2">
      <c r="A1458" s="261"/>
      <c r="B1458" s="256"/>
      <c r="C1458" s="115"/>
      <c r="D1458" s="116"/>
      <c r="E1458" s="117"/>
      <c r="F1458" s="118"/>
      <c r="G1458" s="112"/>
      <c r="H1458" s="112"/>
      <c r="I1458" s="111"/>
      <c r="J1458" s="111"/>
      <c r="K1458" s="86"/>
      <c r="L1458" s="119"/>
      <c r="M1458" s="114" t="str">
        <f t="shared" si="22"/>
        <v xml:space="preserve">   </v>
      </c>
    </row>
    <row r="1459" spans="1:13" s="55" customFormat="1" x14ac:dyDescent="0.2">
      <c r="A1459" s="261"/>
      <c r="B1459" s="256"/>
      <c r="C1459" s="115"/>
      <c r="D1459" s="116"/>
      <c r="E1459" s="117"/>
      <c r="F1459" s="118"/>
      <c r="G1459" s="112"/>
      <c r="H1459" s="112"/>
      <c r="I1459" s="111"/>
      <c r="J1459" s="111"/>
      <c r="K1459" s="86"/>
      <c r="L1459" s="119"/>
      <c r="M1459" s="114" t="str">
        <f t="shared" si="22"/>
        <v xml:space="preserve">   </v>
      </c>
    </row>
    <row r="1460" spans="1:13" s="55" customFormat="1" x14ac:dyDescent="0.2">
      <c r="A1460" s="261"/>
      <c r="B1460" s="256"/>
      <c r="C1460" s="115"/>
      <c r="D1460" s="116"/>
      <c r="E1460" s="117"/>
      <c r="F1460" s="118"/>
      <c r="G1460" s="112"/>
      <c r="H1460" s="112"/>
      <c r="I1460" s="111"/>
      <c r="J1460" s="111"/>
      <c r="K1460" s="86"/>
      <c r="L1460" s="119"/>
      <c r="M1460" s="114" t="str">
        <f t="shared" si="22"/>
        <v xml:space="preserve">   </v>
      </c>
    </row>
    <row r="1461" spans="1:13" s="55" customFormat="1" x14ac:dyDescent="0.2">
      <c r="A1461" s="261"/>
      <c r="B1461" s="256"/>
      <c r="C1461" s="115"/>
      <c r="D1461" s="116"/>
      <c r="E1461" s="117"/>
      <c r="F1461" s="118"/>
      <c r="G1461" s="112"/>
      <c r="H1461" s="112"/>
      <c r="I1461" s="111"/>
      <c r="J1461" s="111"/>
      <c r="K1461" s="86"/>
      <c r="L1461" s="119"/>
      <c r="M1461" s="114" t="str">
        <f t="shared" si="22"/>
        <v xml:space="preserve">   </v>
      </c>
    </row>
    <row r="1462" spans="1:13" s="48" customFormat="1" x14ac:dyDescent="0.2">
      <c r="A1462" s="261"/>
      <c r="B1462" s="256"/>
      <c r="C1462" s="115"/>
      <c r="D1462" s="116"/>
      <c r="E1462" s="117"/>
      <c r="F1462" s="118"/>
      <c r="G1462" s="112"/>
      <c r="H1462" s="112"/>
      <c r="I1462" s="111"/>
      <c r="J1462" s="111"/>
      <c r="K1462" s="86"/>
      <c r="L1462" s="119"/>
      <c r="M1462" s="114" t="str">
        <f t="shared" si="22"/>
        <v xml:space="preserve">   </v>
      </c>
    </row>
    <row r="1463" spans="1:13" s="48" customFormat="1" x14ac:dyDescent="0.2">
      <c r="A1463" s="261"/>
      <c r="B1463" s="256"/>
      <c r="C1463" s="122"/>
      <c r="D1463" s="123"/>
      <c r="E1463" s="124"/>
      <c r="F1463" s="125"/>
      <c r="G1463" s="112"/>
      <c r="H1463" s="112"/>
      <c r="I1463" s="111"/>
      <c r="J1463" s="111"/>
      <c r="K1463" s="86"/>
      <c r="L1463" s="119"/>
      <c r="M1463" s="114" t="str">
        <f t="shared" si="22"/>
        <v xml:space="preserve">   </v>
      </c>
    </row>
    <row r="1464" spans="1:13" s="48" customFormat="1" ht="15" customHeight="1" x14ac:dyDescent="0.2">
      <c r="A1464" s="261" t="s">
        <v>84</v>
      </c>
      <c r="B1464" s="256" t="s">
        <v>105</v>
      </c>
      <c r="C1464" s="111"/>
      <c r="D1464" s="111"/>
      <c r="E1464" s="111"/>
      <c r="F1464" s="111"/>
      <c r="G1464" s="112"/>
      <c r="H1464" s="112"/>
      <c r="I1464" s="111"/>
      <c r="J1464" s="111"/>
      <c r="K1464" s="86"/>
      <c r="L1464" s="120" t="str">
        <f>CONCATENATE(C1464," ",D1464," ",E1464," ",F1464," ",C1465," ",D1465," ",E1465," ",F1465)</f>
        <v xml:space="preserve">       </v>
      </c>
      <c r="M1464" s="114" t="str">
        <f t="shared" si="22"/>
        <v xml:space="preserve">   </v>
      </c>
    </row>
    <row r="1465" spans="1:13" s="48" customFormat="1" x14ac:dyDescent="0.2">
      <c r="A1465" s="261"/>
      <c r="B1465" s="256"/>
      <c r="C1465" s="121"/>
      <c r="D1465" s="116"/>
      <c r="E1465" s="117"/>
      <c r="F1465" s="118"/>
      <c r="G1465" s="112"/>
      <c r="H1465" s="112"/>
      <c r="I1465" s="111"/>
      <c r="J1465" s="111"/>
      <c r="K1465" s="86"/>
      <c r="L1465" s="119"/>
      <c r="M1465" s="114" t="str">
        <f t="shared" si="22"/>
        <v xml:space="preserve">   </v>
      </c>
    </row>
    <row r="1466" spans="1:13" s="48" customFormat="1" x14ac:dyDescent="0.2">
      <c r="A1466" s="261"/>
      <c r="B1466" s="256"/>
      <c r="C1466" s="115"/>
      <c r="D1466" s="116"/>
      <c r="E1466" s="117"/>
      <c r="F1466" s="118"/>
      <c r="G1466" s="112"/>
      <c r="H1466" s="112"/>
      <c r="I1466" s="111"/>
      <c r="J1466" s="111"/>
      <c r="K1466" s="86"/>
      <c r="L1466" s="119"/>
      <c r="M1466" s="114" t="str">
        <f t="shared" si="22"/>
        <v xml:space="preserve">   </v>
      </c>
    </row>
    <row r="1467" spans="1:13" s="48" customFormat="1" x14ac:dyDescent="0.2">
      <c r="A1467" s="261"/>
      <c r="B1467" s="256"/>
      <c r="C1467" s="115"/>
      <c r="D1467" s="116"/>
      <c r="E1467" s="117"/>
      <c r="F1467" s="118"/>
      <c r="G1467" s="112"/>
      <c r="H1467" s="112"/>
      <c r="I1467" s="111"/>
      <c r="J1467" s="111"/>
      <c r="K1467" s="86"/>
      <c r="L1467" s="119"/>
      <c r="M1467" s="114" t="str">
        <f t="shared" si="22"/>
        <v xml:space="preserve">   </v>
      </c>
    </row>
    <row r="1468" spans="1:13" s="55" customFormat="1" x14ac:dyDescent="0.2">
      <c r="A1468" s="261"/>
      <c r="B1468" s="256"/>
      <c r="C1468" s="115"/>
      <c r="D1468" s="116"/>
      <c r="E1468" s="117"/>
      <c r="F1468" s="118"/>
      <c r="G1468" s="112"/>
      <c r="H1468" s="112"/>
      <c r="I1468" s="111"/>
      <c r="J1468" s="111"/>
      <c r="K1468" s="86"/>
      <c r="L1468" s="119"/>
      <c r="M1468" s="114" t="str">
        <f t="shared" si="22"/>
        <v xml:space="preserve">   </v>
      </c>
    </row>
    <row r="1469" spans="1:13" s="55" customFormat="1" x14ac:dyDescent="0.2">
      <c r="A1469" s="261"/>
      <c r="B1469" s="256"/>
      <c r="C1469" s="115"/>
      <c r="D1469" s="116"/>
      <c r="E1469" s="117"/>
      <c r="F1469" s="118"/>
      <c r="G1469" s="112"/>
      <c r="H1469" s="112"/>
      <c r="I1469" s="111"/>
      <c r="J1469" s="111"/>
      <c r="K1469" s="86"/>
      <c r="L1469" s="119"/>
      <c r="M1469" s="114" t="str">
        <f t="shared" si="22"/>
        <v xml:space="preserve">   </v>
      </c>
    </row>
    <row r="1470" spans="1:13" s="55" customFormat="1" x14ac:dyDescent="0.2">
      <c r="A1470" s="261"/>
      <c r="B1470" s="256"/>
      <c r="C1470" s="115"/>
      <c r="D1470" s="116"/>
      <c r="E1470" s="117"/>
      <c r="F1470" s="118"/>
      <c r="G1470" s="112"/>
      <c r="H1470" s="112"/>
      <c r="I1470" s="111"/>
      <c r="J1470" s="111"/>
      <c r="K1470" s="86"/>
      <c r="L1470" s="119"/>
      <c r="M1470" s="114" t="str">
        <f t="shared" si="22"/>
        <v xml:space="preserve">   </v>
      </c>
    </row>
    <row r="1471" spans="1:13" s="55" customFormat="1" x14ac:dyDescent="0.2">
      <c r="A1471" s="261"/>
      <c r="B1471" s="256"/>
      <c r="C1471" s="115"/>
      <c r="D1471" s="116"/>
      <c r="E1471" s="117"/>
      <c r="F1471" s="118"/>
      <c r="G1471" s="112"/>
      <c r="H1471" s="112"/>
      <c r="I1471" s="111"/>
      <c r="J1471" s="111"/>
      <c r="K1471" s="86"/>
      <c r="L1471" s="119"/>
      <c r="M1471" s="114" t="str">
        <f t="shared" si="22"/>
        <v xml:space="preserve">   </v>
      </c>
    </row>
    <row r="1472" spans="1:13" s="48" customFormat="1" x14ac:dyDescent="0.2">
      <c r="A1472" s="261"/>
      <c r="B1472" s="256"/>
      <c r="C1472" s="115"/>
      <c r="D1472" s="116"/>
      <c r="E1472" s="117"/>
      <c r="F1472" s="118"/>
      <c r="G1472" s="112"/>
      <c r="H1472" s="112"/>
      <c r="I1472" s="111"/>
      <c r="J1472" s="111"/>
      <c r="K1472" s="86"/>
      <c r="L1472" s="119"/>
      <c r="M1472" s="114" t="str">
        <f t="shared" si="22"/>
        <v xml:space="preserve">   </v>
      </c>
    </row>
    <row r="1473" spans="1:13" s="48" customFormat="1" x14ac:dyDescent="0.2">
      <c r="A1473" s="261"/>
      <c r="B1473" s="256"/>
      <c r="C1473" s="122"/>
      <c r="D1473" s="123"/>
      <c r="E1473" s="124"/>
      <c r="F1473" s="125"/>
      <c r="G1473" s="112"/>
      <c r="H1473" s="112"/>
      <c r="I1473" s="111"/>
      <c r="J1473" s="111"/>
      <c r="K1473" s="86"/>
      <c r="L1473" s="126"/>
      <c r="M1473" s="114" t="str">
        <f t="shared" si="22"/>
        <v xml:space="preserve">   </v>
      </c>
    </row>
    <row r="1474" spans="1:13" s="48" customFormat="1" ht="15" customHeight="1" x14ac:dyDescent="0.2">
      <c r="A1474" s="261" t="s">
        <v>84</v>
      </c>
      <c r="B1474" s="256" t="s">
        <v>105</v>
      </c>
      <c r="C1474" s="111"/>
      <c r="D1474" s="111"/>
      <c r="E1474" s="111"/>
      <c r="F1474" s="111"/>
      <c r="G1474" s="112"/>
      <c r="H1474" s="112"/>
      <c r="I1474" s="111"/>
      <c r="J1474" s="111"/>
      <c r="K1474" s="86"/>
      <c r="L1474" s="120" t="str">
        <f>CONCATENATE(C1474," ",D1474," ",E1474," ",F1474," ",C1475," ",D1475," ",E1475," ",F1475)</f>
        <v xml:space="preserve">       </v>
      </c>
      <c r="M1474" s="114" t="str">
        <f t="shared" si="22"/>
        <v xml:space="preserve">   </v>
      </c>
    </row>
    <row r="1475" spans="1:13" s="48" customFormat="1" x14ac:dyDescent="0.2">
      <c r="A1475" s="261"/>
      <c r="B1475" s="256"/>
      <c r="C1475" s="121"/>
      <c r="D1475" s="116"/>
      <c r="E1475" s="117"/>
      <c r="F1475" s="118"/>
      <c r="G1475" s="112"/>
      <c r="H1475" s="112"/>
      <c r="I1475" s="111"/>
      <c r="J1475" s="111"/>
      <c r="K1475" s="86"/>
      <c r="L1475" s="119"/>
      <c r="M1475" s="114" t="str">
        <f t="shared" si="22"/>
        <v xml:space="preserve">   </v>
      </c>
    </row>
    <row r="1476" spans="1:13" s="48" customFormat="1" x14ac:dyDescent="0.2">
      <c r="A1476" s="261"/>
      <c r="B1476" s="256"/>
      <c r="C1476" s="115"/>
      <c r="D1476" s="116"/>
      <c r="E1476" s="117"/>
      <c r="F1476" s="118"/>
      <c r="G1476" s="112"/>
      <c r="H1476" s="112"/>
      <c r="I1476" s="111"/>
      <c r="J1476" s="111"/>
      <c r="K1476" s="86"/>
      <c r="L1476" s="119"/>
      <c r="M1476" s="114" t="str">
        <f t="shared" si="22"/>
        <v xml:space="preserve">   </v>
      </c>
    </row>
    <row r="1477" spans="1:13" s="48" customFormat="1" x14ac:dyDescent="0.2">
      <c r="A1477" s="261"/>
      <c r="B1477" s="256"/>
      <c r="C1477" s="115"/>
      <c r="D1477" s="116"/>
      <c r="E1477" s="117"/>
      <c r="F1477" s="118"/>
      <c r="G1477" s="112"/>
      <c r="H1477" s="112"/>
      <c r="I1477" s="111"/>
      <c r="J1477" s="111"/>
      <c r="K1477" s="86"/>
      <c r="L1477" s="119"/>
      <c r="M1477" s="114" t="str">
        <f t="shared" si="22"/>
        <v xml:space="preserve">   </v>
      </c>
    </row>
    <row r="1478" spans="1:13" s="55" customFormat="1" x14ac:dyDescent="0.2">
      <c r="A1478" s="261"/>
      <c r="B1478" s="256"/>
      <c r="C1478" s="115"/>
      <c r="D1478" s="116"/>
      <c r="E1478" s="117"/>
      <c r="F1478" s="118"/>
      <c r="G1478" s="112"/>
      <c r="H1478" s="112"/>
      <c r="I1478" s="111"/>
      <c r="J1478" s="111"/>
      <c r="K1478" s="86"/>
      <c r="L1478" s="119"/>
      <c r="M1478" s="114" t="str">
        <f t="shared" si="22"/>
        <v xml:space="preserve">   </v>
      </c>
    </row>
    <row r="1479" spans="1:13" s="55" customFormat="1" x14ac:dyDescent="0.2">
      <c r="A1479" s="261"/>
      <c r="B1479" s="256"/>
      <c r="C1479" s="115"/>
      <c r="D1479" s="116"/>
      <c r="E1479" s="117"/>
      <c r="F1479" s="118"/>
      <c r="G1479" s="112"/>
      <c r="H1479" s="112"/>
      <c r="I1479" s="111"/>
      <c r="J1479" s="111"/>
      <c r="K1479" s="86"/>
      <c r="L1479" s="119"/>
      <c r="M1479" s="114" t="str">
        <f t="shared" si="22"/>
        <v xml:space="preserve">   </v>
      </c>
    </row>
    <row r="1480" spans="1:13" s="55" customFormat="1" x14ac:dyDescent="0.2">
      <c r="A1480" s="261"/>
      <c r="B1480" s="256"/>
      <c r="C1480" s="115"/>
      <c r="D1480" s="116"/>
      <c r="E1480" s="117"/>
      <c r="F1480" s="118"/>
      <c r="G1480" s="112"/>
      <c r="H1480" s="112"/>
      <c r="I1480" s="111"/>
      <c r="J1480" s="111"/>
      <c r="K1480" s="86"/>
      <c r="L1480" s="119"/>
      <c r="M1480" s="114" t="str">
        <f t="shared" si="22"/>
        <v xml:space="preserve">   </v>
      </c>
    </row>
    <row r="1481" spans="1:13" s="55" customFormat="1" x14ac:dyDescent="0.2">
      <c r="A1481" s="261"/>
      <c r="B1481" s="256"/>
      <c r="C1481" s="115"/>
      <c r="D1481" s="116"/>
      <c r="E1481" s="117"/>
      <c r="F1481" s="118"/>
      <c r="G1481" s="112"/>
      <c r="H1481" s="112"/>
      <c r="I1481" s="111"/>
      <c r="J1481" s="111"/>
      <c r="K1481" s="86"/>
      <c r="L1481" s="119"/>
      <c r="M1481" s="114" t="str">
        <f t="shared" si="22"/>
        <v xml:space="preserve">   </v>
      </c>
    </row>
    <row r="1482" spans="1:13" s="48" customFormat="1" x14ac:dyDescent="0.2">
      <c r="A1482" s="261"/>
      <c r="B1482" s="256"/>
      <c r="C1482" s="115"/>
      <c r="D1482" s="116"/>
      <c r="E1482" s="117"/>
      <c r="F1482" s="118"/>
      <c r="G1482" s="112"/>
      <c r="H1482" s="112"/>
      <c r="I1482" s="111"/>
      <c r="J1482" s="111"/>
      <c r="K1482" s="86"/>
      <c r="L1482" s="119"/>
      <c r="M1482" s="114" t="str">
        <f t="shared" si="22"/>
        <v xml:space="preserve">   </v>
      </c>
    </row>
    <row r="1483" spans="1:13" s="48" customFormat="1" x14ac:dyDescent="0.2">
      <c r="A1483" s="261"/>
      <c r="B1483" s="256"/>
      <c r="C1483" s="122"/>
      <c r="D1483" s="123"/>
      <c r="E1483" s="124"/>
      <c r="F1483" s="125"/>
      <c r="G1483" s="112"/>
      <c r="H1483" s="112"/>
      <c r="I1483" s="111"/>
      <c r="J1483" s="111"/>
      <c r="K1483" s="86"/>
      <c r="L1483" s="119"/>
      <c r="M1483" s="114" t="str">
        <f t="shared" ref="M1483:M1546" si="23">CONCATENATE(G1483," ",H1483," ",I1483," ",J1483)</f>
        <v xml:space="preserve">   </v>
      </c>
    </row>
    <row r="1484" spans="1:13" s="48" customFormat="1" ht="15" customHeight="1" x14ac:dyDescent="0.2">
      <c r="A1484" s="261" t="s">
        <v>84</v>
      </c>
      <c r="B1484" s="256" t="s">
        <v>105</v>
      </c>
      <c r="C1484" s="111"/>
      <c r="D1484" s="111"/>
      <c r="E1484" s="111"/>
      <c r="F1484" s="111"/>
      <c r="G1484" s="112"/>
      <c r="H1484" s="112"/>
      <c r="I1484" s="111"/>
      <c r="J1484" s="111"/>
      <c r="K1484" s="86"/>
      <c r="L1484" s="120" t="str">
        <f>CONCATENATE(C1484," ",D1484," ",E1484," ",F1484," ",C1485," ",D1485," ",E1485," ",F1485)</f>
        <v xml:space="preserve">       </v>
      </c>
      <c r="M1484" s="114" t="str">
        <f t="shared" si="23"/>
        <v xml:space="preserve">   </v>
      </c>
    </row>
    <row r="1485" spans="1:13" s="48" customFormat="1" x14ac:dyDescent="0.2">
      <c r="A1485" s="261"/>
      <c r="B1485" s="256"/>
      <c r="C1485" s="121"/>
      <c r="D1485" s="116"/>
      <c r="E1485" s="117"/>
      <c r="F1485" s="118"/>
      <c r="G1485" s="112"/>
      <c r="H1485" s="112"/>
      <c r="I1485" s="111"/>
      <c r="J1485" s="111"/>
      <c r="K1485" s="86"/>
      <c r="L1485" s="119"/>
      <c r="M1485" s="114" t="str">
        <f t="shared" si="23"/>
        <v xml:space="preserve">   </v>
      </c>
    </row>
    <row r="1486" spans="1:13" s="48" customFormat="1" x14ac:dyDescent="0.2">
      <c r="A1486" s="261"/>
      <c r="B1486" s="256"/>
      <c r="C1486" s="115"/>
      <c r="D1486" s="116"/>
      <c r="E1486" s="117"/>
      <c r="F1486" s="118"/>
      <c r="G1486" s="112"/>
      <c r="H1486" s="112"/>
      <c r="I1486" s="111"/>
      <c r="J1486" s="111"/>
      <c r="K1486" s="86"/>
      <c r="L1486" s="119"/>
      <c r="M1486" s="114" t="str">
        <f t="shared" si="23"/>
        <v xml:space="preserve">   </v>
      </c>
    </row>
    <row r="1487" spans="1:13" s="48" customFormat="1" x14ac:dyDescent="0.2">
      <c r="A1487" s="261"/>
      <c r="B1487" s="256"/>
      <c r="C1487" s="115"/>
      <c r="D1487" s="116"/>
      <c r="E1487" s="117"/>
      <c r="F1487" s="118"/>
      <c r="G1487" s="112"/>
      <c r="H1487" s="112"/>
      <c r="I1487" s="111"/>
      <c r="J1487" s="111"/>
      <c r="K1487" s="86"/>
      <c r="L1487" s="119"/>
      <c r="M1487" s="114" t="str">
        <f t="shared" si="23"/>
        <v xml:space="preserve">   </v>
      </c>
    </row>
    <row r="1488" spans="1:13" s="55" customFormat="1" x14ac:dyDescent="0.2">
      <c r="A1488" s="261"/>
      <c r="B1488" s="256"/>
      <c r="C1488" s="115"/>
      <c r="D1488" s="116"/>
      <c r="E1488" s="117"/>
      <c r="F1488" s="118"/>
      <c r="G1488" s="112"/>
      <c r="H1488" s="112"/>
      <c r="I1488" s="111"/>
      <c r="J1488" s="111"/>
      <c r="K1488" s="86"/>
      <c r="L1488" s="119"/>
      <c r="M1488" s="114" t="str">
        <f t="shared" si="23"/>
        <v xml:space="preserve">   </v>
      </c>
    </row>
    <row r="1489" spans="1:13" s="55" customFormat="1" x14ac:dyDescent="0.2">
      <c r="A1489" s="261"/>
      <c r="B1489" s="256"/>
      <c r="C1489" s="115"/>
      <c r="D1489" s="116"/>
      <c r="E1489" s="117"/>
      <c r="F1489" s="118"/>
      <c r="G1489" s="112"/>
      <c r="H1489" s="112"/>
      <c r="I1489" s="111"/>
      <c r="J1489" s="111"/>
      <c r="K1489" s="86"/>
      <c r="L1489" s="119"/>
      <c r="M1489" s="114" t="str">
        <f t="shared" si="23"/>
        <v xml:space="preserve">   </v>
      </c>
    </row>
    <row r="1490" spans="1:13" s="55" customFormat="1" x14ac:dyDescent="0.2">
      <c r="A1490" s="261"/>
      <c r="B1490" s="256"/>
      <c r="C1490" s="115"/>
      <c r="D1490" s="116"/>
      <c r="E1490" s="117"/>
      <c r="F1490" s="118"/>
      <c r="G1490" s="112"/>
      <c r="H1490" s="112"/>
      <c r="I1490" s="111"/>
      <c r="J1490" s="111"/>
      <c r="K1490" s="86"/>
      <c r="L1490" s="119"/>
      <c r="M1490" s="114" t="str">
        <f t="shared" si="23"/>
        <v xml:space="preserve">   </v>
      </c>
    </row>
    <row r="1491" spans="1:13" s="55" customFormat="1" x14ac:dyDescent="0.2">
      <c r="A1491" s="261"/>
      <c r="B1491" s="256"/>
      <c r="C1491" s="115"/>
      <c r="D1491" s="116"/>
      <c r="E1491" s="117"/>
      <c r="F1491" s="118"/>
      <c r="G1491" s="112"/>
      <c r="H1491" s="112"/>
      <c r="I1491" s="111"/>
      <c r="J1491" s="111"/>
      <c r="K1491" s="86"/>
      <c r="L1491" s="119"/>
      <c r="M1491" s="114" t="str">
        <f t="shared" si="23"/>
        <v xml:space="preserve">   </v>
      </c>
    </row>
    <row r="1492" spans="1:13" s="48" customFormat="1" x14ac:dyDescent="0.2">
      <c r="A1492" s="261"/>
      <c r="B1492" s="256"/>
      <c r="C1492" s="115"/>
      <c r="D1492" s="116"/>
      <c r="E1492" s="117"/>
      <c r="F1492" s="118"/>
      <c r="G1492" s="112"/>
      <c r="H1492" s="112"/>
      <c r="I1492" s="111"/>
      <c r="J1492" s="111"/>
      <c r="K1492" s="86"/>
      <c r="L1492" s="119"/>
      <c r="M1492" s="114" t="str">
        <f t="shared" si="23"/>
        <v xml:space="preserve">   </v>
      </c>
    </row>
    <row r="1493" spans="1:13" s="48" customFormat="1" x14ac:dyDescent="0.2">
      <c r="A1493" s="261"/>
      <c r="B1493" s="256"/>
      <c r="C1493" s="122"/>
      <c r="D1493" s="123"/>
      <c r="E1493" s="124"/>
      <c r="F1493" s="125"/>
      <c r="G1493" s="112"/>
      <c r="H1493" s="112"/>
      <c r="I1493" s="111"/>
      <c r="J1493" s="111"/>
      <c r="K1493" s="86"/>
      <c r="L1493" s="126"/>
      <c r="M1493" s="114" t="str">
        <f t="shared" si="23"/>
        <v xml:space="preserve">   </v>
      </c>
    </row>
    <row r="1494" spans="1:13" s="48" customFormat="1" ht="15" customHeight="1" x14ac:dyDescent="0.2">
      <c r="A1494" s="261" t="s">
        <v>84</v>
      </c>
      <c r="B1494" s="256" t="s">
        <v>105</v>
      </c>
      <c r="C1494" s="111"/>
      <c r="D1494" s="111"/>
      <c r="E1494" s="111"/>
      <c r="F1494" s="111"/>
      <c r="G1494" s="112"/>
      <c r="H1494" s="112"/>
      <c r="I1494" s="111"/>
      <c r="J1494" s="111"/>
      <c r="K1494" s="86"/>
      <c r="L1494" s="120" t="str">
        <f>CONCATENATE(C1494," ",D1494," ",E1494," ",F1494," ",C1495," ",D1495," ",E1495," ",F1495)</f>
        <v xml:space="preserve">       </v>
      </c>
      <c r="M1494" s="114" t="str">
        <f t="shared" si="23"/>
        <v xml:space="preserve">   </v>
      </c>
    </row>
    <row r="1495" spans="1:13" s="48" customFormat="1" x14ac:dyDescent="0.2">
      <c r="A1495" s="261"/>
      <c r="B1495" s="256"/>
      <c r="C1495" s="121"/>
      <c r="D1495" s="116"/>
      <c r="E1495" s="117"/>
      <c r="F1495" s="118"/>
      <c r="G1495" s="112"/>
      <c r="H1495" s="112"/>
      <c r="I1495" s="111"/>
      <c r="J1495" s="111"/>
      <c r="K1495" s="86"/>
      <c r="L1495" s="119"/>
      <c r="M1495" s="114" t="str">
        <f t="shared" si="23"/>
        <v xml:space="preserve">   </v>
      </c>
    </row>
    <row r="1496" spans="1:13" s="48" customFormat="1" x14ac:dyDescent="0.2">
      <c r="A1496" s="261"/>
      <c r="B1496" s="256"/>
      <c r="C1496" s="115"/>
      <c r="D1496" s="116"/>
      <c r="E1496" s="117"/>
      <c r="F1496" s="118"/>
      <c r="G1496" s="112"/>
      <c r="H1496" s="112"/>
      <c r="I1496" s="111"/>
      <c r="J1496" s="111"/>
      <c r="K1496" s="86"/>
      <c r="L1496" s="119"/>
      <c r="M1496" s="114" t="str">
        <f t="shared" si="23"/>
        <v xml:space="preserve">   </v>
      </c>
    </row>
    <row r="1497" spans="1:13" s="48" customFormat="1" x14ac:dyDescent="0.2">
      <c r="A1497" s="261"/>
      <c r="B1497" s="256"/>
      <c r="C1497" s="115"/>
      <c r="D1497" s="116"/>
      <c r="E1497" s="117"/>
      <c r="F1497" s="118"/>
      <c r="G1497" s="112"/>
      <c r="H1497" s="112"/>
      <c r="I1497" s="111"/>
      <c r="J1497" s="111"/>
      <c r="K1497" s="86"/>
      <c r="L1497" s="119"/>
      <c r="M1497" s="114" t="str">
        <f t="shared" si="23"/>
        <v xml:space="preserve">   </v>
      </c>
    </row>
    <row r="1498" spans="1:13" s="55" customFormat="1" x14ac:dyDescent="0.2">
      <c r="A1498" s="261"/>
      <c r="B1498" s="256"/>
      <c r="C1498" s="115"/>
      <c r="D1498" s="116"/>
      <c r="E1498" s="117"/>
      <c r="F1498" s="118"/>
      <c r="G1498" s="112"/>
      <c r="H1498" s="112"/>
      <c r="I1498" s="111"/>
      <c r="J1498" s="111"/>
      <c r="K1498" s="86"/>
      <c r="L1498" s="119"/>
      <c r="M1498" s="114" t="str">
        <f t="shared" si="23"/>
        <v xml:space="preserve">   </v>
      </c>
    </row>
    <row r="1499" spans="1:13" s="55" customFormat="1" x14ac:dyDescent="0.2">
      <c r="A1499" s="261"/>
      <c r="B1499" s="256"/>
      <c r="C1499" s="115"/>
      <c r="D1499" s="116"/>
      <c r="E1499" s="117"/>
      <c r="F1499" s="118"/>
      <c r="G1499" s="112"/>
      <c r="H1499" s="112"/>
      <c r="I1499" s="111"/>
      <c r="J1499" s="111"/>
      <c r="K1499" s="86"/>
      <c r="L1499" s="119"/>
      <c r="M1499" s="114" t="str">
        <f t="shared" si="23"/>
        <v xml:space="preserve">   </v>
      </c>
    </row>
    <row r="1500" spans="1:13" s="55" customFormat="1" x14ac:dyDescent="0.2">
      <c r="A1500" s="261"/>
      <c r="B1500" s="256"/>
      <c r="C1500" s="115"/>
      <c r="D1500" s="116"/>
      <c r="E1500" s="117"/>
      <c r="F1500" s="118"/>
      <c r="G1500" s="112"/>
      <c r="H1500" s="112"/>
      <c r="I1500" s="111"/>
      <c r="J1500" s="111"/>
      <c r="K1500" s="86"/>
      <c r="L1500" s="119"/>
      <c r="M1500" s="114" t="str">
        <f t="shared" si="23"/>
        <v xml:space="preserve">   </v>
      </c>
    </row>
    <row r="1501" spans="1:13" s="55" customFormat="1" x14ac:dyDescent="0.2">
      <c r="A1501" s="261"/>
      <c r="B1501" s="256"/>
      <c r="C1501" s="115"/>
      <c r="D1501" s="116"/>
      <c r="E1501" s="117"/>
      <c r="F1501" s="118"/>
      <c r="G1501" s="112"/>
      <c r="H1501" s="112"/>
      <c r="I1501" s="111"/>
      <c r="J1501" s="111"/>
      <c r="K1501" s="86"/>
      <c r="L1501" s="119"/>
      <c r="M1501" s="114" t="str">
        <f t="shared" si="23"/>
        <v xml:space="preserve">   </v>
      </c>
    </row>
    <row r="1502" spans="1:13" s="48" customFormat="1" x14ac:dyDescent="0.2">
      <c r="A1502" s="261"/>
      <c r="B1502" s="256"/>
      <c r="C1502" s="115"/>
      <c r="D1502" s="116"/>
      <c r="E1502" s="117"/>
      <c r="F1502" s="118"/>
      <c r="G1502" s="112"/>
      <c r="H1502" s="112"/>
      <c r="I1502" s="111"/>
      <c r="J1502" s="111"/>
      <c r="K1502" s="86"/>
      <c r="L1502" s="119"/>
      <c r="M1502" s="114" t="str">
        <f t="shared" si="23"/>
        <v xml:space="preserve">   </v>
      </c>
    </row>
    <row r="1503" spans="1:13" s="48" customFormat="1" x14ac:dyDescent="0.2">
      <c r="A1503" s="261"/>
      <c r="B1503" s="256"/>
      <c r="C1503" s="122"/>
      <c r="D1503" s="123"/>
      <c r="E1503" s="124"/>
      <c r="F1503" s="125"/>
      <c r="G1503" s="112"/>
      <c r="H1503" s="112"/>
      <c r="I1503" s="111"/>
      <c r="J1503" s="111"/>
      <c r="K1503" s="86"/>
      <c r="L1503" s="119"/>
      <c r="M1503" s="114" t="str">
        <f t="shared" si="23"/>
        <v xml:space="preserve">   </v>
      </c>
    </row>
    <row r="1504" spans="1:13" s="48" customFormat="1" ht="15" customHeight="1" x14ac:dyDescent="0.2">
      <c r="A1504" s="261" t="s">
        <v>84</v>
      </c>
      <c r="B1504" s="256" t="s">
        <v>105</v>
      </c>
      <c r="C1504" s="111"/>
      <c r="D1504" s="111"/>
      <c r="E1504" s="111"/>
      <c r="F1504" s="111"/>
      <c r="G1504" s="112"/>
      <c r="H1504" s="112"/>
      <c r="I1504" s="111"/>
      <c r="J1504" s="111"/>
      <c r="K1504" s="86"/>
      <c r="L1504" s="120" t="str">
        <f>CONCATENATE(C1504," ",D1504," ",E1504," ",F1504," ",C1505," ",D1505," ",E1505," ",F1505)</f>
        <v xml:space="preserve">       </v>
      </c>
      <c r="M1504" s="114" t="str">
        <f t="shared" si="23"/>
        <v xml:space="preserve">   </v>
      </c>
    </row>
    <row r="1505" spans="1:13" s="48" customFormat="1" x14ac:dyDescent="0.2">
      <c r="A1505" s="261"/>
      <c r="B1505" s="256"/>
      <c r="C1505" s="121"/>
      <c r="D1505" s="116"/>
      <c r="E1505" s="117"/>
      <c r="F1505" s="118"/>
      <c r="G1505" s="112"/>
      <c r="H1505" s="112"/>
      <c r="I1505" s="111"/>
      <c r="J1505" s="111"/>
      <c r="K1505" s="86"/>
      <c r="L1505" s="119"/>
      <c r="M1505" s="114" t="str">
        <f t="shared" si="23"/>
        <v xml:space="preserve">   </v>
      </c>
    </row>
    <row r="1506" spans="1:13" s="48" customFormat="1" x14ac:dyDescent="0.2">
      <c r="A1506" s="261"/>
      <c r="B1506" s="256"/>
      <c r="C1506" s="115"/>
      <c r="D1506" s="116"/>
      <c r="E1506" s="117"/>
      <c r="F1506" s="118"/>
      <c r="G1506" s="112"/>
      <c r="H1506" s="112"/>
      <c r="I1506" s="111"/>
      <c r="J1506" s="111"/>
      <c r="K1506" s="86"/>
      <c r="L1506" s="119"/>
      <c r="M1506" s="114" t="str">
        <f t="shared" si="23"/>
        <v xml:space="preserve">   </v>
      </c>
    </row>
    <row r="1507" spans="1:13" s="48" customFormat="1" x14ac:dyDescent="0.2">
      <c r="A1507" s="261"/>
      <c r="B1507" s="256"/>
      <c r="C1507" s="115"/>
      <c r="D1507" s="116"/>
      <c r="E1507" s="117"/>
      <c r="F1507" s="118"/>
      <c r="G1507" s="112"/>
      <c r="H1507" s="112"/>
      <c r="I1507" s="111"/>
      <c r="J1507" s="111"/>
      <c r="K1507" s="86"/>
      <c r="L1507" s="119"/>
      <c r="M1507" s="114" t="str">
        <f t="shared" si="23"/>
        <v xml:space="preserve">   </v>
      </c>
    </row>
    <row r="1508" spans="1:13" s="55" customFormat="1" x14ac:dyDescent="0.2">
      <c r="A1508" s="261"/>
      <c r="B1508" s="256"/>
      <c r="C1508" s="115"/>
      <c r="D1508" s="116"/>
      <c r="E1508" s="117"/>
      <c r="F1508" s="118"/>
      <c r="G1508" s="112"/>
      <c r="H1508" s="112"/>
      <c r="I1508" s="111"/>
      <c r="J1508" s="111"/>
      <c r="K1508" s="86"/>
      <c r="L1508" s="119"/>
      <c r="M1508" s="114" t="str">
        <f t="shared" si="23"/>
        <v xml:space="preserve">   </v>
      </c>
    </row>
    <row r="1509" spans="1:13" s="55" customFormat="1" x14ac:dyDescent="0.2">
      <c r="A1509" s="261"/>
      <c r="B1509" s="256"/>
      <c r="C1509" s="115"/>
      <c r="D1509" s="116"/>
      <c r="E1509" s="117"/>
      <c r="F1509" s="118"/>
      <c r="G1509" s="112"/>
      <c r="H1509" s="112"/>
      <c r="I1509" s="111"/>
      <c r="J1509" s="111"/>
      <c r="K1509" s="86"/>
      <c r="L1509" s="119"/>
      <c r="M1509" s="114" t="str">
        <f t="shared" si="23"/>
        <v xml:space="preserve">   </v>
      </c>
    </row>
    <row r="1510" spans="1:13" s="55" customFormat="1" x14ac:dyDescent="0.2">
      <c r="A1510" s="261"/>
      <c r="B1510" s="256"/>
      <c r="C1510" s="115"/>
      <c r="D1510" s="116"/>
      <c r="E1510" s="117"/>
      <c r="F1510" s="118"/>
      <c r="G1510" s="112"/>
      <c r="H1510" s="112"/>
      <c r="I1510" s="111"/>
      <c r="J1510" s="111"/>
      <c r="K1510" s="86"/>
      <c r="L1510" s="119"/>
      <c r="M1510" s="114" t="str">
        <f t="shared" si="23"/>
        <v xml:space="preserve">   </v>
      </c>
    </row>
    <row r="1511" spans="1:13" s="55" customFormat="1" x14ac:dyDescent="0.2">
      <c r="A1511" s="261"/>
      <c r="B1511" s="256"/>
      <c r="C1511" s="115"/>
      <c r="D1511" s="116"/>
      <c r="E1511" s="117"/>
      <c r="F1511" s="118"/>
      <c r="G1511" s="112"/>
      <c r="H1511" s="112"/>
      <c r="I1511" s="111"/>
      <c r="J1511" s="111"/>
      <c r="K1511" s="86"/>
      <c r="L1511" s="119"/>
      <c r="M1511" s="114" t="str">
        <f t="shared" si="23"/>
        <v xml:space="preserve">   </v>
      </c>
    </row>
    <row r="1512" spans="1:13" s="48" customFormat="1" x14ac:dyDescent="0.2">
      <c r="A1512" s="261"/>
      <c r="B1512" s="256"/>
      <c r="C1512" s="115"/>
      <c r="D1512" s="116"/>
      <c r="E1512" s="117"/>
      <c r="F1512" s="118"/>
      <c r="G1512" s="112"/>
      <c r="H1512" s="112"/>
      <c r="I1512" s="111"/>
      <c r="J1512" s="111"/>
      <c r="K1512" s="86"/>
      <c r="L1512" s="119"/>
      <c r="M1512" s="114" t="str">
        <f t="shared" si="23"/>
        <v xml:space="preserve">   </v>
      </c>
    </row>
    <row r="1513" spans="1:13" s="48" customFormat="1" x14ac:dyDescent="0.2">
      <c r="A1513" s="261"/>
      <c r="B1513" s="256"/>
      <c r="C1513" s="122"/>
      <c r="D1513" s="123"/>
      <c r="E1513" s="124"/>
      <c r="F1513" s="125"/>
      <c r="G1513" s="112"/>
      <c r="H1513" s="112"/>
      <c r="I1513" s="111"/>
      <c r="J1513" s="111"/>
      <c r="K1513" s="86"/>
      <c r="L1513" s="126"/>
      <c r="M1513" s="114" t="str">
        <f t="shared" si="23"/>
        <v xml:space="preserve">   </v>
      </c>
    </row>
    <row r="1514" spans="1:13" x14ac:dyDescent="0.2">
      <c r="A1514" s="56"/>
      <c r="B1514" s="56"/>
      <c r="C1514" s="127"/>
      <c r="D1514" s="56"/>
      <c r="E1514" s="56"/>
      <c r="F1514" s="56"/>
      <c r="G1514" s="127"/>
      <c r="H1514" s="56"/>
      <c r="I1514" s="56"/>
      <c r="J1514" s="56"/>
      <c r="K1514" s="56"/>
      <c r="L1514" s="128"/>
      <c r="M1514" s="114" t="str">
        <f t="shared" si="23"/>
        <v xml:space="preserve">   </v>
      </c>
    </row>
    <row r="1515" spans="1:13" s="55" customFormat="1" ht="12.75" customHeight="1" x14ac:dyDescent="0.2">
      <c r="A1515" s="262" t="s">
        <v>130</v>
      </c>
      <c r="B1515" s="255" t="s">
        <v>104</v>
      </c>
      <c r="C1515" s="111"/>
      <c r="D1515" s="111"/>
      <c r="E1515" s="111"/>
      <c r="F1515" s="111"/>
      <c r="G1515" s="112"/>
      <c r="H1515" s="112"/>
      <c r="I1515" s="111"/>
      <c r="J1515" s="111"/>
      <c r="K1515" s="86"/>
      <c r="L1515" s="113" t="str">
        <f>CONCATENATE(C1515," ",D1515," ",E1515," ",F1515," ",C1516," ",D1516," ",E1516," ",F1516)</f>
        <v xml:space="preserve">       </v>
      </c>
      <c r="M1515" s="114" t="str">
        <f t="shared" si="23"/>
        <v xml:space="preserve">   </v>
      </c>
    </row>
    <row r="1516" spans="1:13" s="55" customFormat="1" x14ac:dyDescent="0.2">
      <c r="A1516" s="262"/>
      <c r="B1516" s="255"/>
      <c r="C1516" s="115"/>
      <c r="D1516" s="116"/>
      <c r="E1516" s="117"/>
      <c r="F1516" s="118"/>
      <c r="G1516" s="112"/>
      <c r="H1516" s="112"/>
      <c r="I1516" s="111"/>
      <c r="J1516" s="111"/>
      <c r="K1516" s="86"/>
      <c r="L1516" s="119"/>
      <c r="M1516" s="114" t="str">
        <f t="shared" si="23"/>
        <v xml:space="preserve">   </v>
      </c>
    </row>
    <row r="1517" spans="1:13" s="55" customFormat="1" x14ac:dyDescent="0.2">
      <c r="A1517" s="262"/>
      <c r="B1517" s="255"/>
      <c r="C1517" s="115"/>
      <c r="D1517" s="116"/>
      <c r="E1517" s="117"/>
      <c r="F1517" s="118"/>
      <c r="G1517" s="112"/>
      <c r="H1517" s="112"/>
      <c r="I1517" s="111"/>
      <c r="J1517" s="111"/>
      <c r="K1517" s="86"/>
      <c r="L1517" s="119"/>
      <c r="M1517" s="114" t="str">
        <f t="shared" si="23"/>
        <v xml:space="preserve">   </v>
      </c>
    </row>
    <row r="1518" spans="1:13" s="55" customFormat="1" x14ac:dyDescent="0.2">
      <c r="A1518" s="262"/>
      <c r="B1518" s="255"/>
      <c r="C1518" s="115"/>
      <c r="D1518" s="116"/>
      <c r="E1518" s="117"/>
      <c r="F1518" s="118"/>
      <c r="G1518" s="112"/>
      <c r="H1518" s="112"/>
      <c r="I1518" s="111"/>
      <c r="J1518" s="111"/>
      <c r="K1518" s="86"/>
      <c r="L1518" s="119"/>
      <c r="M1518" s="114" t="str">
        <f t="shared" si="23"/>
        <v xml:space="preserve">   </v>
      </c>
    </row>
    <row r="1519" spans="1:13" s="55" customFormat="1" x14ac:dyDescent="0.2">
      <c r="A1519" s="262"/>
      <c r="B1519" s="255"/>
      <c r="C1519" s="115"/>
      <c r="D1519" s="116"/>
      <c r="E1519" s="117"/>
      <c r="F1519" s="118"/>
      <c r="G1519" s="112"/>
      <c r="H1519" s="112"/>
      <c r="I1519" s="111"/>
      <c r="J1519" s="111"/>
      <c r="K1519" s="86"/>
      <c r="L1519" s="119"/>
      <c r="M1519" s="114" t="str">
        <f t="shared" si="23"/>
        <v xml:space="preserve">   </v>
      </c>
    </row>
    <row r="1520" spans="1:13" s="55" customFormat="1" x14ac:dyDescent="0.2">
      <c r="A1520" s="262"/>
      <c r="B1520" s="255"/>
      <c r="C1520" s="115"/>
      <c r="D1520" s="116"/>
      <c r="E1520" s="117"/>
      <c r="F1520" s="118"/>
      <c r="G1520" s="112"/>
      <c r="H1520" s="112"/>
      <c r="I1520" s="111"/>
      <c r="J1520" s="111"/>
      <c r="K1520" s="86"/>
      <c r="L1520" s="119"/>
      <c r="M1520" s="114" t="str">
        <f t="shared" si="23"/>
        <v xml:space="preserve">   </v>
      </c>
    </row>
    <row r="1521" spans="1:13" s="55" customFormat="1" x14ac:dyDescent="0.2">
      <c r="A1521" s="262"/>
      <c r="B1521" s="255"/>
      <c r="C1521" s="115"/>
      <c r="D1521" s="116"/>
      <c r="E1521" s="117"/>
      <c r="F1521" s="118"/>
      <c r="G1521" s="112"/>
      <c r="H1521" s="112"/>
      <c r="I1521" s="111"/>
      <c r="J1521" s="111"/>
      <c r="K1521" s="86"/>
      <c r="L1521" s="119"/>
      <c r="M1521" s="114" t="str">
        <f t="shared" si="23"/>
        <v xml:space="preserve">   </v>
      </c>
    </row>
    <row r="1522" spans="1:13" s="55" customFormat="1" x14ac:dyDescent="0.2">
      <c r="A1522" s="262"/>
      <c r="B1522" s="255"/>
      <c r="C1522" s="115"/>
      <c r="D1522" s="116"/>
      <c r="E1522" s="117"/>
      <c r="F1522" s="118"/>
      <c r="G1522" s="112"/>
      <c r="H1522" s="112"/>
      <c r="I1522" s="111"/>
      <c r="J1522" s="111"/>
      <c r="K1522" s="86"/>
      <c r="L1522" s="119"/>
      <c r="M1522" s="114" t="str">
        <f t="shared" si="23"/>
        <v xml:space="preserve">   </v>
      </c>
    </row>
    <row r="1523" spans="1:13" s="55" customFormat="1" x14ac:dyDescent="0.2">
      <c r="A1523" s="262"/>
      <c r="B1523" s="255"/>
      <c r="C1523" s="115"/>
      <c r="D1523" s="116"/>
      <c r="E1523" s="117"/>
      <c r="F1523" s="118"/>
      <c r="G1523" s="112"/>
      <c r="H1523" s="112"/>
      <c r="I1523" s="111"/>
      <c r="J1523" s="111"/>
      <c r="K1523" s="86"/>
      <c r="L1523" s="119"/>
      <c r="M1523" s="114" t="str">
        <f t="shared" si="23"/>
        <v xml:space="preserve">   </v>
      </c>
    </row>
    <row r="1524" spans="1:13" s="55" customFormat="1" x14ac:dyDescent="0.2">
      <c r="A1524" s="262"/>
      <c r="B1524" s="255"/>
      <c r="C1524" s="115"/>
      <c r="D1524" s="116"/>
      <c r="E1524" s="117"/>
      <c r="F1524" s="118"/>
      <c r="G1524" s="112"/>
      <c r="H1524" s="112"/>
      <c r="I1524" s="111"/>
      <c r="J1524" s="111"/>
      <c r="K1524" s="86"/>
      <c r="L1524" s="119"/>
      <c r="M1524" s="114" t="str">
        <f t="shared" si="23"/>
        <v xml:space="preserve">   </v>
      </c>
    </row>
    <row r="1525" spans="1:13" s="55" customFormat="1" ht="12.75" customHeight="1" x14ac:dyDescent="0.2">
      <c r="A1525" s="262" t="s">
        <v>130</v>
      </c>
      <c r="B1525" s="255" t="s">
        <v>104</v>
      </c>
      <c r="C1525" s="111"/>
      <c r="D1525" s="111"/>
      <c r="E1525" s="111"/>
      <c r="F1525" s="111"/>
      <c r="G1525" s="112"/>
      <c r="H1525" s="112"/>
      <c r="I1525" s="111"/>
      <c r="J1525" s="111"/>
      <c r="K1525" s="86"/>
      <c r="L1525" s="113" t="str">
        <f>CONCATENATE(C1525," ",D1525," ",E1525," ",F1525," ",C1526," ",D1526," ",E1526," ",F1526)</f>
        <v xml:space="preserve">       </v>
      </c>
      <c r="M1525" s="114" t="str">
        <f t="shared" si="23"/>
        <v xml:space="preserve">   </v>
      </c>
    </row>
    <row r="1526" spans="1:13" s="55" customFormat="1" x14ac:dyDescent="0.2">
      <c r="A1526" s="262"/>
      <c r="B1526" s="255"/>
      <c r="C1526" s="115"/>
      <c r="D1526" s="116"/>
      <c r="E1526" s="117"/>
      <c r="F1526" s="118"/>
      <c r="G1526" s="112"/>
      <c r="H1526" s="112"/>
      <c r="I1526" s="111"/>
      <c r="J1526" s="111"/>
      <c r="K1526" s="86"/>
      <c r="L1526" s="119"/>
      <c r="M1526" s="114" t="str">
        <f t="shared" si="23"/>
        <v xml:space="preserve">   </v>
      </c>
    </row>
    <row r="1527" spans="1:13" s="55" customFormat="1" x14ac:dyDescent="0.2">
      <c r="A1527" s="262"/>
      <c r="B1527" s="255"/>
      <c r="C1527" s="115"/>
      <c r="D1527" s="116"/>
      <c r="E1527" s="117"/>
      <c r="F1527" s="118"/>
      <c r="G1527" s="112"/>
      <c r="H1527" s="112"/>
      <c r="I1527" s="111"/>
      <c r="J1527" s="111"/>
      <c r="K1527" s="86"/>
      <c r="L1527" s="119"/>
      <c r="M1527" s="114" t="str">
        <f t="shared" si="23"/>
        <v xml:space="preserve">   </v>
      </c>
    </row>
    <row r="1528" spans="1:13" s="55" customFormat="1" x14ac:dyDescent="0.2">
      <c r="A1528" s="262"/>
      <c r="B1528" s="255"/>
      <c r="C1528" s="115"/>
      <c r="D1528" s="116"/>
      <c r="E1528" s="117"/>
      <c r="F1528" s="118"/>
      <c r="G1528" s="112"/>
      <c r="H1528" s="112"/>
      <c r="I1528" s="111"/>
      <c r="J1528" s="111"/>
      <c r="K1528" s="86"/>
      <c r="L1528" s="119"/>
      <c r="M1528" s="114" t="str">
        <f t="shared" si="23"/>
        <v xml:space="preserve">   </v>
      </c>
    </row>
    <row r="1529" spans="1:13" s="55" customFormat="1" x14ac:dyDescent="0.2">
      <c r="A1529" s="262"/>
      <c r="B1529" s="255"/>
      <c r="C1529" s="115"/>
      <c r="D1529" s="116"/>
      <c r="E1529" s="117"/>
      <c r="F1529" s="118"/>
      <c r="G1529" s="112"/>
      <c r="H1529" s="112"/>
      <c r="I1529" s="111"/>
      <c r="J1529" s="111"/>
      <c r="K1529" s="86"/>
      <c r="L1529" s="119"/>
      <c r="M1529" s="114" t="str">
        <f t="shared" si="23"/>
        <v xml:space="preserve">   </v>
      </c>
    </row>
    <row r="1530" spans="1:13" s="55" customFormat="1" x14ac:dyDescent="0.2">
      <c r="A1530" s="262"/>
      <c r="B1530" s="255"/>
      <c r="C1530" s="115"/>
      <c r="D1530" s="116"/>
      <c r="E1530" s="117"/>
      <c r="F1530" s="118"/>
      <c r="G1530" s="112"/>
      <c r="H1530" s="112"/>
      <c r="I1530" s="111"/>
      <c r="J1530" s="111"/>
      <c r="K1530" s="86"/>
      <c r="L1530" s="119"/>
      <c r="M1530" s="114" t="str">
        <f t="shared" si="23"/>
        <v xml:space="preserve">   </v>
      </c>
    </row>
    <row r="1531" spans="1:13" s="55" customFormat="1" x14ac:dyDescent="0.2">
      <c r="A1531" s="262"/>
      <c r="B1531" s="255"/>
      <c r="C1531" s="115"/>
      <c r="D1531" s="116"/>
      <c r="E1531" s="117"/>
      <c r="F1531" s="118"/>
      <c r="G1531" s="112"/>
      <c r="H1531" s="112"/>
      <c r="I1531" s="111"/>
      <c r="J1531" s="111"/>
      <c r="K1531" s="86"/>
      <c r="L1531" s="119"/>
      <c r="M1531" s="114" t="str">
        <f t="shared" si="23"/>
        <v xml:space="preserve">   </v>
      </c>
    </row>
    <row r="1532" spans="1:13" s="55" customFormat="1" x14ac:dyDescent="0.2">
      <c r="A1532" s="262"/>
      <c r="B1532" s="255"/>
      <c r="C1532" s="115"/>
      <c r="D1532" s="116"/>
      <c r="E1532" s="117"/>
      <c r="F1532" s="118"/>
      <c r="G1532" s="112"/>
      <c r="H1532" s="112"/>
      <c r="I1532" s="111"/>
      <c r="J1532" s="111"/>
      <c r="K1532" s="86"/>
      <c r="L1532" s="119"/>
      <c r="M1532" s="114" t="str">
        <f t="shared" si="23"/>
        <v xml:space="preserve">   </v>
      </c>
    </row>
    <row r="1533" spans="1:13" s="55" customFormat="1" x14ac:dyDescent="0.2">
      <c r="A1533" s="262"/>
      <c r="B1533" s="255"/>
      <c r="C1533" s="115"/>
      <c r="D1533" s="116"/>
      <c r="E1533" s="117"/>
      <c r="F1533" s="118"/>
      <c r="G1533" s="112"/>
      <c r="H1533" s="112"/>
      <c r="I1533" s="111"/>
      <c r="J1533" s="111"/>
      <c r="K1533" s="86"/>
      <c r="L1533" s="119"/>
      <c r="M1533" s="114" t="str">
        <f t="shared" si="23"/>
        <v xml:space="preserve">   </v>
      </c>
    </row>
    <row r="1534" spans="1:13" s="55" customFormat="1" x14ac:dyDescent="0.2">
      <c r="A1534" s="262"/>
      <c r="B1534" s="255"/>
      <c r="C1534" s="115"/>
      <c r="D1534" s="116"/>
      <c r="E1534" s="117"/>
      <c r="F1534" s="118"/>
      <c r="G1534" s="112"/>
      <c r="H1534" s="112"/>
      <c r="I1534" s="111"/>
      <c r="J1534" s="111"/>
      <c r="K1534" s="86"/>
      <c r="L1534" s="119"/>
      <c r="M1534" s="114" t="str">
        <f t="shared" si="23"/>
        <v xml:space="preserve">   </v>
      </c>
    </row>
    <row r="1535" spans="1:13" s="55" customFormat="1" ht="12.75" customHeight="1" x14ac:dyDescent="0.2">
      <c r="A1535" s="262" t="s">
        <v>130</v>
      </c>
      <c r="B1535" s="255" t="s">
        <v>104</v>
      </c>
      <c r="C1535" s="111"/>
      <c r="D1535" s="111"/>
      <c r="E1535" s="111"/>
      <c r="F1535" s="111"/>
      <c r="G1535" s="112"/>
      <c r="H1535" s="112"/>
      <c r="I1535" s="111"/>
      <c r="J1535" s="111"/>
      <c r="K1535" s="86"/>
      <c r="L1535" s="113" t="str">
        <f>CONCATENATE(C1535," ",D1535," ",E1535," ",F1535," ",C1536," ",D1536," ",E1536," ",F1536)</f>
        <v xml:space="preserve">       </v>
      </c>
      <c r="M1535" s="114" t="str">
        <f t="shared" si="23"/>
        <v xml:space="preserve">   </v>
      </c>
    </row>
    <row r="1536" spans="1:13" s="55" customFormat="1" x14ac:dyDescent="0.2">
      <c r="A1536" s="262"/>
      <c r="B1536" s="255"/>
      <c r="C1536" s="115"/>
      <c r="D1536" s="116"/>
      <c r="E1536" s="117"/>
      <c r="F1536" s="118"/>
      <c r="G1536" s="112"/>
      <c r="H1536" s="112"/>
      <c r="I1536" s="111"/>
      <c r="J1536" s="111"/>
      <c r="K1536" s="86"/>
      <c r="L1536" s="119"/>
      <c r="M1536" s="114" t="str">
        <f t="shared" si="23"/>
        <v xml:space="preserve">   </v>
      </c>
    </row>
    <row r="1537" spans="1:13" s="55" customFormat="1" x14ac:dyDescent="0.2">
      <c r="A1537" s="262"/>
      <c r="B1537" s="255"/>
      <c r="C1537" s="115"/>
      <c r="D1537" s="116"/>
      <c r="E1537" s="117"/>
      <c r="F1537" s="118"/>
      <c r="G1537" s="112"/>
      <c r="H1537" s="112"/>
      <c r="I1537" s="111"/>
      <c r="J1537" s="111"/>
      <c r="K1537" s="86"/>
      <c r="L1537" s="119"/>
      <c r="M1537" s="114" t="str">
        <f t="shared" si="23"/>
        <v xml:space="preserve">   </v>
      </c>
    </row>
    <row r="1538" spans="1:13" s="55" customFormat="1" x14ac:dyDescent="0.2">
      <c r="A1538" s="262"/>
      <c r="B1538" s="255"/>
      <c r="C1538" s="115"/>
      <c r="D1538" s="116"/>
      <c r="E1538" s="117"/>
      <c r="F1538" s="118"/>
      <c r="G1538" s="112"/>
      <c r="H1538" s="112"/>
      <c r="I1538" s="111"/>
      <c r="J1538" s="111"/>
      <c r="K1538" s="86"/>
      <c r="L1538" s="119"/>
      <c r="M1538" s="114" t="str">
        <f t="shared" si="23"/>
        <v xml:space="preserve">   </v>
      </c>
    </row>
    <row r="1539" spans="1:13" s="55" customFormat="1" x14ac:dyDescent="0.2">
      <c r="A1539" s="262"/>
      <c r="B1539" s="255"/>
      <c r="C1539" s="115"/>
      <c r="D1539" s="116"/>
      <c r="E1539" s="117"/>
      <c r="F1539" s="118"/>
      <c r="G1539" s="112"/>
      <c r="H1539" s="112"/>
      <c r="I1539" s="111"/>
      <c r="J1539" s="111"/>
      <c r="K1539" s="86"/>
      <c r="L1539" s="119"/>
      <c r="M1539" s="114" t="str">
        <f t="shared" si="23"/>
        <v xml:space="preserve">   </v>
      </c>
    </row>
    <row r="1540" spans="1:13" s="55" customFormat="1" x14ac:dyDescent="0.2">
      <c r="A1540" s="262"/>
      <c r="B1540" s="255"/>
      <c r="C1540" s="115"/>
      <c r="D1540" s="116"/>
      <c r="E1540" s="117"/>
      <c r="F1540" s="118"/>
      <c r="G1540" s="112"/>
      <c r="H1540" s="112"/>
      <c r="I1540" s="111"/>
      <c r="J1540" s="111"/>
      <c r="K1540" s="86"/>
      <c r="L1540" s="119"/>
      <c r="M1540" s="114" t="str">
        <f t="shared" si="23"/>
        <v xml:space="preserve">   </v>
      </c>
    </row>
    <row r="1541" spans="1:13" s="55" customFormat="1" x14ac:dyDescent="0.2">
      <c r="A1541" s="262"/>
      <c r="B1541" s="255"/>
      <c r="C1541" s="115"/>
      <c r="D1541" s="116"/>
      <c r="E1541" s="117"/>
      <c r="F1541" s="118"/>
      <c r="G1541" s="112"/>
      <c r="H1541" s="112"/>
      <c r="I1541" s="111"/>
      <c r="J1541" s="111"/>
      <c r="K1541" s="86"/>
      <c r="L1541" s="119"/>
      <c r="M1541" s="114" t="str">
        <f t="shared" si="23"/>
        <v xml:space="preserve">   </v>
      </c>
    </row>
    <row r="1542" spans="1:13" s="55" customFormat="1" x14ac:dyDescent="0.2">
      <c r="A1542" s="262"/>
      <c r="B1542" s="255"/>
      <c r="C1542" s="115"/>
      <c r="D1542" s="116"/>
      <c r="E1542" s="117"/>
      <c r="F1542" s="118"/>
      <c r="G1542" s="112"/>
      <c r="H1542" s="112"/>
      <c r="I1542" s="111"/>
      <c r="J1542" s="111"/>
      <c r="K1542" s="86"/>
      <c r="L1542" s="119"/>
      <c r="M1542" s="114" t="str">
        <f t="shared" si="23"/>
        <v xml:space="preserve">   </v>
      </c>
    </row>
    <row r="1543" spans="1:13" s="55" customFormat="1" x14ac:dyDescent="0.2">
      <c r="A1543" s="262"/>
      <c r="B1543" s="255"/>
      <c r="C1543" s="115"/>
      <c r="D1543" s="116"/>
      <c r="E1543" s="117"/>
      <c r="F1543" s="118"/>
      <c r="G1543" s="112"/>
      <c r="H1543" s="112"/>
      <c r="I1543" s="111"/>
      <c r="J1543" s="111"/>
      <c r="K1543" s="86"/>
      <c r="L1543" s="119"/>
      <c r="M1543" s="114" t="str">
        <f t="shared" si="23"/>
        <v xml:space="preserve">   </v>
      </c>
    </row>
    <row r="1544" spans="1:13" s="55" customFormat="1" x14ac:dyDescent="0.2">
      <c r="A1544" s="262"/>
      <c r="B1544" s="255"/>
      <c r="C1544" s="115"/>
      <c r="D1544" s="116"/>
      <c r="E1544" s="117"/>
      <c r="F1544" s="118"/>
      <c r="G1544" s="112"/>
      <c r="H1544" s="112"/>
      <c r="I1544" s="111"/>
      <c r="J1544" s="111"/>
      <c r="K1544" s="86"/>
      <c r="L1544" s="119"/>
      <c r="M1544" s="114" t="str">
        <f t="shared" si="23"/>
        <v xml:space="preserve">   </v>
      </c>
    </row>
    <row r="1545" spans="1:13" s="55" customFormat="1" ht="12.75" customHeight="1" x14ac:dyDescent="0.2">
      <c r="A1545" s="262" t="s">
        <v>130</v>
      </c>
      <c r="B1545" s="255" t="s">
        <v>104</v>
      </c>
      <c r="C1545" s="111"/>
      <c r="D1545" s="111"/>
      <c r="E1545" s="111"/>
      <c r="F1545" s="111"/>
      <c r="G1545" s="112"/>
      <c r="H1545" s="112"/>
      <c r="I1545" s="111"/>
      <c r="J1545" s="111"/>
      <c r="K1545" s="86"/>
      <c r="L1545" s="113" t="str">
        <f>CONCATENATE(C1545," ",D1545," ",E1545," ",F1545," ",C1546," ",D1546," ",E1546," ",F1546)</f>
        <v xml:space="preserve">       </v>
      </c>
      <c r="M1545" s="114" t="str">
        <f t="shared" si="23"/>
        <v xml:space="preserve">   </v>
      </c>
    </row>
    <row r="1546" spans="1:13" s="55" customFormat="1" x14ac:dyDescent="0.2">
      <c r="A1546" s="262"/>
      <c r="B1546" s="255"/>
      <c r="C1546" s="115"/>
      <c r="D1546" s="116"/>
      <c r="E1546" s="117"/>
      <c r="F1546" s="118"/>
      <c r="G1546" s="112"/>
      <c r="H1546" s="112"/>
      <c r="I1546" s="111"/>
      <c r="J1546" s="111"/>
      <c r="K1546" s="86"/>
      <c r="L1546" s="119"/>
      <c r="M1546" s="114" t="str">
        <f t="shared" si="23"/>
        <v xml:space="preserve">   </v>
      </c>
    </row>
    <row r="1547" spans="1:13" s="55" customFormat="1" x14ac:dyDescent="0.2">
      <c r="A1547" s="262"/>
      <c r="B1547" s="255"/>
      <c r="C1547" s="115"/>
      <c r="D1547" s="116"/>
      <c r="E1547" s="117"/>
      <c r="F1547" s="118"/>
      <c r="G1547" s="112"/>
      <c r="H1547" s="112"/>
      <c r="I1547" s="111"/>
      <c r="J1547" s="111"/>
      <c r="K1547" s="86"/>
      <c r="L1547" s="119"/>
      <c r="M1547" s="114" t="str">
        <f t="shared" ref="M1547:M1610" si="24">CONCATENATE(G1547," ",H1547," ",I1547," ",J1547)</f>
        <v xml:space="preserve">   </v>
      </c>
    </row>
    <row r="1548" spans="1:13" s="55" customFormat="1" x14ac:dyDescent="0.2">
      <c r="A1548" s="262"/>
      <c r="B1548" s="255"/>
      <c r="C1548" s="115"/>
      <c r="D1548" s="116"/>
      <c r="E1548" s="117"/>
      <c r="F1548" s="118"/>
      <c r="G1548" s="112"/>
      <c r="H1548" s="112"/>
      <c r="I1548" s="111"/>
      <c r="J1548" s="111"/>
      <c r="K1548" s="86"/>
      <c r="L1548" s="119"/>
      <c r="M1548" s="114" t="str">
        <f t="shared" si="24"/>
        <v xml:space="preserve">   </v>
      </c>
    </row>
    <row r="1549" spans="1:13" s="55" customFormat="1" x14ac:dyDescent="0.2">
      <c r="A1549" s="262"/>
      <c r="B1549" s="255"/>
      <c r="C1549" s="115"/>
      <c r="D1549" s="116"/>
      <c r="E1549" s="117"/>
      <c r="F1549" s="118"/>
      <c r="G1549" s="112"/>
      <c r="H1549" s="112"/>
      <c r="I1549" s="111"/>
      <c r="J1549" s="111"/>
      <c r="K1549" s="86"/>
      <c r="L1549" s="119"/>
      <c r="M1549" s="114" t="str">
        <f t="shared" si="24"/>
        <v xml:space="preserve">   </v>
      </c>
    </row>
    <row r="1550" spans="1:13" s="55" customFormat="1" x14ac:dyDescent="0.2">
      <c r="A1550" s="262"/>
      <c r="B1550" s="255"/>
      <c r="C1550" s="115"/>
      <c r="D1550" s="116"/>
      <c r="E1550" s="117"/>
      <c r="F1550" s="118"/>
      <c r="G1550" s="112"/>
      <c r="H1550" s="112"/>
      <c r="I1550" s="111"/>
      <c r="J1550" s="111"/>
      <c r="K1550" s="86"/>
      <c r="L1550" s="119"/>
      <c r="M1550" s="114" t="str">
        <f t="shared" si="24"/>
        <v xml:space="preserve">   </v>
      </c>
    </row>
    <row r="1551" spans="1:13" s="55" customFormat="1" x14ac:dyDescent="0.2">
      <c r="A1551" s="262"/>
      <c r="B1551" s="255"/>
      <c r="C1551" s="115"/>
      <c r="D1551" s="116"/>
      <c r="E1551" s="117"/>
      <c r="F1551" s="118"/>
      <c r="G1551" s="112"/>
      <c r="H1551" s="112"/>
      <c r="I1551" s="111"/>
      <c r="J1551" s="111"/>
      <c r="K1551" s="86"/>
      <c r="L1551" s="119"/>
      <c r="M1551" s="114" t="str">
        <f t="shared" si="24"/>
        <v xml:space="preserve">   </v>
      </c>
    </row>
    <row r="1552" spans="1:13" s="55" customFormat="1" x14ac:dyDescent="0.2">
      <c r="A1552" s="262"/>
      <c r="B1552" s="255"/>
      <c r="C1552" s="115"/>
      <c r="D1552" s="116"/>
      <c r="E1552" s="117"/>
      <c r="F1552" s="118"/>
      <c r="G1552" s="112"/>
      <c r="H1552" s="112"/>
      <c r="I1552" s="111"/>
      <c r="J1552" s="111"/>
      <c r="K1552" s="86"/>
      <c r="L1552" s="119"/>
      <c r="M1552" s="114" t="str">
        <f t="shared" si="24"/>
        <v xml:space="preserve">   </v>
      </c>
    </row>
    <row r="1553" spans="1:13" s="55" customFormat="1" x14ac:dyDescent="0.2">
      <c r="A1553" s="262"/>
      <c r="B1553" s="255"/>
      <c r="C1553" s="115"/>
      <c r="D1553" s="116"/>
      <c r="E1553" s="117"/>
      <c r="F1553" s="118"/>
      <c r="G1553" s="112"/>
      <c r="H1553" s="112"/>
      <c r="I1553" s="111"/>
      <c r="J1553" s="111"/>
      <c r="K1553" s="86"/>
      <c r="L1553" s="119"/>
      <c r="M1553" s="114" t="str">
        <f t="shared" si="24"/>
        <v xml:space="preserve">   </v>
      </c>
    </row>
    <row r="1554" spans="1:13" s="55" customFormat="1" x14ac:dyDescent="0.2">
      <c r="A1554" s="262"/>
      <c r="B1554" s="255"/>
      <c r="C1554" s="115"/>
      <c r="D1554" s="116"/>
      <c r="E1554" s="117"/>
      <c r="F1554" s="118"/>
      <c r="G1554" s="112"/>
      <c r="H1554" s="112"/>
      <c r="I1554" s="111"/>
      <c r="J1554" s="111"/>
      <c r="K1554" s="86"/>
      <c r="L1554" s="119"/>
      <c r="M1554" s="114" t="str">
        <f t="shared" si="24"/>
        <v xml:space="preserve">   </v>
      </c>
    </row>
    <row r="1555" spans="1:13" s="55" customFormat="1" ht="12.75" customHeight="1" x14ac:dyDescent="0.2">
      <c r="A1555" s="262" t="s">
        <v>130</v>
      </c>
      <c r="B1555" s="255" t="s">
        <v>104</v>
      </c>
      <c r="C1555" s="111"/>
      <c r="D1555" s="111"/>
      <c r="E1555" s="111"/>
      <c r="F1555" s="111"/>
      <c r="G1555" s="112"/>
      <c r="H1555" s="112"/>
      <c r="I1555" s="111"/>
      <c r="J1555" s="111"/>
      <c r="K1555" s="86"/>
      <c r="L1555" s="113" t="str">
        <f>CONCATENATE(C1555," ",D1555," ",E1555," ",F1555," ",C1556," ",D1556," ",E1556," ",F1556)</f>
        <v xml:space="preserve">       </v>
      </c>
      <c r="M1555" s="114" t="str">
        <f t="shared" si="24"/>
        <v xml:space="preserve">   </v>
      </c>
    </row>
    <row r="1556" spans="1:13" s="55" customFormat="1" x14ac:dyDescent="0.2">
      <c r="A1556" s="262"/>
      <c r="B1556" s="255"/>
      <c r="C1556" s="115"/>
      <c r="D1556" s="116"/>
      <c r="E1556" s="117"/>
      <c r="F1556" s="118"/>
      <c r="G1556" s="112"/>
      <c r="H1556" s="112"/>
      <c r="I1556" s="111"/>
      <c r="J1556" s="111"/>
      <c r="K1556" s="86"/>
      <c r="L1556" s="119"/>
      <c r="M1556" s="114" t="str">
        <f t="shared" si="24"/>
        <v xml:space="preserve">   </v>
      </c>
    </row>
    <row r="1557" spans="1:13" s="55" customFormat="1" x14ac:dyDescent="0.2">
      <c r="A1557" s="262"/>
      <c r="B1557" s="255"/>
      <c r="C1557" s="115"/>
      <c r="D1557" s="116"/>
      <c r="E1557" s="117"/>
      <c r="F1557" s="118"/>
      <c r="G1557" s="112"/>
      <c r="H1557" s="112"/>
      <c r="I1557" s="111"/>
      <c r="J1557" s="111"/>
      <c r="K1557" s="86"/>
      <c r="L1557" s="119"/>
      <c r="M1557" s="114" t="str">
        <f t="shared" si="24"/>
        <v xml:space="preserve">   </v>
      </c>
    </row>
    <row r="1558" spans="1:13" s="55" customFormat="1" x14ac:dyDescent="0.2">
      <c r="A1558" s="262"/>
      <c r="B1558" s="255"/>
      <c r="C1558" s="115"/>
      <c r="D1558" s="116"/>
      <c r="E1558" s="117"/>
      <c r="F1558" s="118"/>
      <c r="G1558" s="112"/>
      <c r="H1558" s="112"/>
      <c r="I1558" s="111"/>
      <c r="J1558" s="111"/>
      <c r="K1558" s="86"/>
      <c r="L1558" s="119"/>
      <c r="M1558" s="114" t="str">
        <f t="shared" si="24"/>
        <v xml:space="preserve">   </v>
      </c>
    </row>
    <row r="1559" spans="1:13" s="55" customFormat="1" x14ac:dyDescent="0.2">
      <c r="A1559" s="262"/>
      <c r="B1559" s="255"/>
      <c r="C1559" s="115"/>
      <c r="D1559" s="116"/>
      <c r="E1559" s="117"/>
      <c r="F1559" s="118"/>
      <c r="G1559" s="112"/>
      <c r="H1559" s="112"/>
      <c r="I1559" s="111"/>
      <c r="J1559" s="111"/>
      <c r="K1559" s="86"/>
      <c r="L1559" s="119"/>
      <c r="M1559" s="114" t="str">
        <f t="shared" si="24"/>
        <v xml:space="preserve">   </v>
      </c>
    </row>
    <row r="1560" spans="1:13" s="55" customFormat="1" x14ac:dyDescent="0.2">
      <c r="A1560" s="262"/>
      <c r="B1560" s="255"/>
      <c r="C1560" s="115"/>
      <c r="D1560" s="116"/>
      <c r="E1560" s="117"/>
      <c r="F1560" s="118"/>
      <c r="G1560" s="112"/>
      <c r="H1560" s="112"/>
      <c r="I1560" s="111"/>
      <c r="J1560" s="111"/>
      <c r="K1560" s="86"/>
      <c r="L1560" s="119"/>
      <c r="M1560" s="114" t="str">
        <f t="shared" si="24"/>
        <v xml:space="preserve">   </v>
      </c>
    </row>
    <row r="1561" spans="1:13" s="55" customFormat="1" x14ac:dyDescent="0.2">
      <c r="A1561" s="262"/>
      <c r="B1561" s="255"/>
      <c r="C1561" s="115"/>
      <c r="D1561" s="116"/>
      <c r="E1561" s="117"/>
      <c r="F1561" s="118"/>
      <c r="G1561" s="112"/>
      <c r="H1561" s="112"/>
      <c r="I1561" s="111"/>
      <c r="J1561" s="111"/>
      <c r="K1561" s="86"/>
      <c r="L1561" s="119"/>
      <c r="M1561" s="114" t="str">
        <f t="shared" si="24"/>
        <v xml:space="preserve">   </v>
      </c>
    </row>
    <row r="1562" spans="1:13" s="55" customFormat="1" x14ac:dyDescent="0.2">
      <c r="A1562" s="262"/>
      <c r="B1562" s="255"/>
      <c r="C1562" s="115"/>
      <c r="D1562" s="116"/>
      <c r="E1562" s="117"/>
      <c r="F1562" s="118"/>
      <c r="G1562" s="112"/>
      <c r="H1562" s="112"/>
      <c r="I1562" s="111"/>
      <c r="J1562" s="111"/>
      <c r="K1562" s="86"/>
      <c r="L1562" s="119"/>
      <c r="M1562" s="114" t="str">
        <f t="shared" si="24"/>
        <v xml:space="preserve">   </v>
      </c>
    </row>
    <row r="1563" spans="1:13" s="55" customFormat="1" x14ac:dyDescent="0.2">
      <c r="A1563" s="262"/>
      <c r="B1563" s="255"/>
      <c r="C1563" s="115"/>
      <c r="D1563" s="116"/>
      <c r="E1563" s="117"/>
      <c r="F1563" s="118"/>
      <c r="G1563" s="112"/>
      <c r="H1563" s="112"/>
      <c r="I1563" s="111"/>
      <c r="J1563" s="111"/>
      <c r="K1563" s="86"/>
      <c r="L1563" s="119"/>
      <c r="M1563" s="114" t="str">
        <f t="shared" si="24"/>
        <v xml:space="preserve">   </v>
      </c>
    </row>
    <row r="1564" spans="1:13" s="55" customFormat="1" x14ac:dyDescent="0.2">
      <c r="A1564" s="262"/>
      <c r="B1564" s="255"/>
      <c r="C1564" s="115"/>
      <c r="D1564" s="116"/>
      <c r="E1564" s="117"/>
      <c r="F1564" s="118"/>
      <c r="G1564" s="112"/>
      <c r="H1564" s="112"/>
      <c r="I1564" s="111"/>
      <c r="J1564" s="111"/>
      <c r="K1564" s="86"/>
      <c r="L1564" s="119"/>
      <c r="M1564" s="114" t="str">
        <f t="shared" si="24"/>
        <v xml:space="preserve">   </v>
      </c>
    </row>
    <row r="1565" spans="1:13" s="55" customFormat="1" ht="12.75" customHeight="1" x14ac:dyDescent="0.2">
      <c r="A1565" s="262" t="s">
        <v>130</v>
      </c>
      <c r="B1565" s="255" t="s">
        <v>104</v>
      </c>
      <c r="C1565" s="111"/>
      <c r="D1565" s="111"/>
      <c r="E1565" s="111"/>
      <c r="F1565" s="111"/>
      <c r="G1565" s="112"/>
      <c r="H1565" s="112"/>
      <c r="I1565" s="111"/>
      <c r="J1565" s="111"/>
      <c r="K1565" s="86"/>
      <c r="L1565" s="113" t="str">
        <f>CONCATENATE(C1565," ",D1565," ",E1565," ",F1565," ",C1566," ",D1566," ",E1566," ",F1566)</f>
        <v xml:space="preserve">       </v>
      </c>
      <c r="M1565" s="114" t="str">
        <f t="shared" si="24"/>
        <v xml:space="preserve">   </v>
      </c>
    </row>
    <row r="1566" spans="1:13" s="55" customFormat="1" x14ac:dyDescent="0.2">
      <c r="A1566" s="262"/>
      <c r="B1566" s="255"/>
      <c r="C1566" s="115"/>
      <c r="D1566" s="116"/>
      <c r="E1566" s="117"/>
      <c r="F1566" s="118"/>
      <c r="G1566" s="112"/>
      <c r="H1566" s="112"/>
      <c r="I1566" s="111"/>
      <c r="J1566" s="111"/>
      <c r="K1566" s="86"/>
      <c r="L1566" s="119"/>
      <c r="M1566" s="114" t="str">
        <f t="shared" si="24"/>
        <v xml:space="preserve">   </v>
      </c>
    </row>
    <row r="1567" spans="1:13" s="55" customFormat="1" x14ac:dyDescent="0.2">
      <c r="A1567" s="262"/>
      <c r="B1567" s="255"/>
      <c r="C1567" s="115"/>
      <c r="D1567" s="116"/>
      <c r="E1567" s="117"/>
      <c r="F1567" s="118"/>
      <c r="G1567" s="112"/>
      <c r="H1567" s="112"/>
      <c r="I1567" s="111"/>
      <c r="J1567" s="111"/>
      <c r="K1567" s="86"/>
      <c r="L1567" s="119"/>
      <c r="M1567" s="114" t="str">
        <f t="shared" si="24"/>
        <v xml:space="preserve">   </v>
      </c>
    </row>
    <row r="1568" spans="1:13" s="55" customFormat="1" x14ac:dyDescent="0.2">
      <c r="A1568" s="262"/>
      <c r="B1568" s="255"/>
      <c r="C1568" s="115"/>
      <c r="D1568" s="116"/>
      <c r="E1568" s="117"/>
      <c r="F1568" s="118"/>
      <c r="G1568" s="112"/>
      <c r="H1568" s="112"/>
      <c r="I1568" s="111"/>
      <c r="J1568" s="111"/>
      <c r="K1568" s="86"/>
      <c r="L1568" s="119"/>
      <c r="M1568" s="114" t="str">
        <f t="shared" si="24"/>
        <v xml:space="preserve">   </v>
      </c>
    </row>
    <row r="1569" spans="1:13" s="55" customFormat="1" x14ac:dyDescent="0.2">
      <c r="A1569" s="262"/>
      <c r="B1569" s="255"/>
      <c r="C1569" s="115"/>
      <c r="D1569" s="116"/>
      <c r="E1569" s="117"/>
      <c r="F1569" s="118"/>
      <c r="G1569" s="112"/>
      <c r="H1569" s="112"/>
      <c r="I1569" s="111"/>
      <c r="J1569" s="111"/>
      <c r="K1569" s="86"/>
      <c r="L1569" s="119"/>
      <c r="M1569" s="114" t="str">
        <f t="shared" si="24"/>
        <v xml:space="preserve">   </v>
      </c>
    </row>
    <row r="1570" spans="1:13" s="55" customFormat="1" x14ac:dyDescent="0.2">
      <c r="A1570" s="262"/>
      <c r="B1570" s="255"/>
      <c r="C1570" s="115"/>
      <c r="D1570" s="116"/>
      <c r="E1570" s="117"/>
      <c r="F1570" s="118"/>
      <c r="G1570" s="112"/>
      <c r="H1570" s="112"/>
      <c r="I1570" s="111"/>
      <c r="J1570" s="111"/>
      <c r="K1570" s="86"/>
      <c r="L1570" s="119"/>
      <c r="M1570" s="114" t="str">
        <f t="shared" si="24"/>
        <v xml:space="preserve">   </v>
      </c>
    </row>
    <row r="1571" spans="1:13" s="55" customFormat="1" x14ac:dyDescent="0.2">
      <c r="A1571" s="262"/>
      <c r="B1571" s="255"/>
      <c r="C1571" s="115"/>
      <c r="D1571" s="116"/>
      <c r="E1571" s="117"/>
      <c r="F1571" s="118"/>
      <c r="G1571" s="112"/>
      <c r="H1571" s="112"/>
      <c r="I1571" s="111"/>
      <c r="J1571" s="111"/>
      <c r="K1571" s="86"/>
      <c r="L1571" s="119"/>
      <c r="M1571" s="114" t="str">
        <f t="shared" si="24"/>
        <v xml:space="preserve">   </v>
      </c>
    </row>
    <row r="1572" spans="1:13" s="55" customFormat="1" x14ac:dyDescent="0.2">
      <c r="A1572" s="262"/>
      <c r="B1572" s="255"/>
      <c r="C1572" s="115"/>
      <c r="D1572" s="116"/>
      <c r="E1572" s="117"/>
      <c r="F1572" s="118"/>
      <c r="G1572" s="112"/>
      <c r="H1572" s="112"/>
      <c r="I1572" s="111"/>
      <c r="J1572" s="111"/>
      <c r="K1572" s="86"/>
      <c r="L1572" s="119"/>
      <c r="M1572" s="114" t="str">
        <f t="shared" si="24"/>
        <v xml:space="preserve">   </v>
      </c>
    </row>
    <row r="1573" spans="1:13" s="55" customFormat="1" x14ac:dyDescent="0.2">
      <c r="A1573" s="262"/>
      <c r="B1573" s="255"/>
      <c r="C1573" s="115"/>
      <c r="D1573" s="116"/>
      <c r="E1573" s="117"/>
      <c r="F1573" s="118"/>
      <c r="G1573" s="112"/>
      <c r="H1573" s="112"/>
      <c r="I1573" s="111"/>
      <c r="J1573" s="111"/>
      <c r="K1573" s="86"/>
      <c r="L1573" s="119"/>
      <c r="M1573" s="114" t="str">
        <f t="shared" si="24"/>
        <v xml:space="preserve">   </v>
      </c>
    </row>
    <row r="1574" spans="1:13" s="55" customFormat="1" x14ac:dyDescent="0.2">
      <c r="A1574" s="262"/>
      <c r="B1574" s="255"/>
      <c r="C1574" s="115"/>
      <c r="D1574" s="116"/>
      <c r="E1574" s="117"/>
      <c r="F1574" s="118"/>
      <c r="G1574" s="112"/>
      <c r="H1574" s="112"/>
      <c r="I1574" s="111"/>
      <c r="J1574" s="111"/>
      <c r="K1574" s="86"/>
      <c r="L1574" s="119"/>
      <c r="M1574" s="114" t="str">
        <f t="shared" si="24"/>
        <v xml:space="preserve">   </v>
      </c>
    </row>
    <row r="1575" spans="1:13" s="55" customFormat="1" ht="12.75" customHeight="1" x14ac:dyDescent="0.2">
      <c r="A1575" s="262" t="s">
        <v>130</v>
      </c>
      <c r="B1575" s="255" t="s">
        <v>104</v>
      </c>
      <c r="C1575" s="111"/>
      <c r="D1575" s="111"/>
      <c r="E1575" s="111"/>
      <c r="F1575" s="111"/>
      <c r="G1575" s="112"/>
      <c r="H1575" s="112"/>
      <c r="I1575" s="111"/>
      <c r="J1575" s="111"/>
      <c r="K1575" s="86"/>
      <c r="L1575" s="113" t="str">
        <f>CONCATENATE(C1575," ",D1575," ",E1575," ",F1575," ",C1576," ",D1576," ",E1576," ",F1576)</f>
        <v xml:space="preserve">       </v>
      </c>
      <c r="M1575" s="114" t="str">
        <f t="shared" si="24"/>
        <v xml:space="preserve">   </v>
      </c>
    </row>
    <row r="1576" spans="1:13" s="55" customFormat="1" x14ac:dyDescent="0.2">
      <c r="A1576" s="262"/>
      <c r="B1576" s="255"/>
      <c r="C1576" s="115"/>
      <c r="D1576" s="116"/>
      <c r="E1576" s="117"/>
      <c r="F1576" s="118"/>
      <c r="G1576" s="112"/>
      <c r="H1576" s="112"/>
      <c r="I1576" s="111"/>
      <c r="J1576" s="111"/>
      <c r="K1576" s="86"/>
      <c r="L1576" s="119"/>
      <c r="M1576" s="114" t="str">
        <f t="shared" si="24"/>
        <v xml:space="preserve">   </v>
      </c>
    </row>
    <row r="1577" spans="1:13" s="55" customFormat="1" x14ac:dyDescent="0.2">
      <c r="A1577" s="262"/>
      <c r="B1577" s="255"/>
      <c r="C1577" s="115"/>
      <c r="D1577" s="116"/>
      <c r="E1577" s="117"/>
      <c r="F1577" s="118"/>
      <c r="G1577" s="112"/>
      <c r="H1577" s="112"/>
      <c r="I1577" s="111"/>
      <c r="J1577" s="111"/>
      <c r="K1577" s="86"/>
      <c r="L1577" s="119"/>
      <c r="M1577" s="114" t="str">
        <f t="shared" si="24"/>
        <v xml:space="preserve">   </v>
      </c>
    </row>
    <row r="1578" spans="1:13" s="55" customFormat="1" x14ac:dyDescent="0.2">
      <c r="A1578" s="262"/>
      <c r="B1578" s="255"/>
      <c r="C1578" s="115"/>
      <c r="D1578" s="116"/>
      <c r="E1578" s="117"/>
      <c r="F1578" s="118"/>
      <c r="G1578" s="112"/>
      <c r="H1578" s="112"/>
      <c r="I1578" s="111"/>
      <c r="J1578" s="111"/>
      <c r="K1578" s="86"/>
      <c r="L1578" s="119"/>
      <c r="M1578" s="114" t="str">
        <f t="shared" si="24"/>
        <v xml:space="preserve">   </v>
      </c>
    </row>
    <row r="1579" spans="1:13" s="55" customFormat="1" x14ac:dyDescent="0.2">
      <c r="A1579" s="262"/>
      <c r="B1579" s="255"/>
      <c r="C1579" s="115"/>
      <c r="D1579" s="116"/>
      <c r="E1579" s="117"/>
      <c r="F1579" s="118"/>
      <c r="G1579" s="112"/>
      <c r="H1579" s="112"/>
      <c r="I1579" s="111"/>
      <c r="J1579" s="111"/>
      <c r="K1579" s="86"/>
      <c r="L1579" s="119"/>
      <c r="M1579" s="114" t="str">
        <f t="shared" si="24"/>
        <v xml:space="preserve">   </v>
      </c>
    </row>
    <row r="1580" spans="1:13" s="55" customFormat="1" x14ac:dyDescent="0.2">
      <c r="A1580" s="262"/>
      <c r="B1580" s="255"/>
      <c r="C1580" s="115"/>
      <c r="D1580" s="116"/>
      <c r="E1580" s="117"/>
      <c r="F1580" s="118"/>
      <c r="G1580" s="112"/>
      <c r="H1580" s="112"/>
      <c r="I1580" s="111"/>
      <c r="J1580" s="111"/>
      <c r="K1580" s="86"/>
      <c r="L1580" s="119"/>
      <c r="M1580" s="114" t="str">
        <f t="shared" si="24"/>
        <v xml:space="preserve">   </v>
      </c>
    </row>
    <row r="1581" spans="1:13" s="55" customFormat="1" x14ac:dyDescent="0.2">
      <c r="A1581" s="262"/>
      <c r="B1581" s="255"/>
      <c r="C1581" s="115"/>
      <c r="D1581" s="116"/>
      <c r="E1581" s="117"/>
      <c r="F1581" s="118"/>
      <c r="G1581" s="112"/>
      <c r="H1581" s="112"/>
      <c r="I1581" s="111"/>
      <c r="J1581" s="111"/>
      <c r="K1581" s="86"/>
      <c r="L1581" s="119"/>
      <c r="M1581" s="114" t="str">
        <f t="shared" si="24"/>
        <v xml:space="preserve">   </v>
      </c>
    </row>
    <row r="1582" spans="1:13" s="55" customFormat="1" x14ac:dyDescent="0.2">
      <c r="A1582" s="262"/>
      <c r="B1582" s="255"/>
      <c r="C1582" s="115"/>
      <c r="D1582" s="116"/>
      <c r="E1582" s="117"/>
      <c r="F1582" s="118"/>
      <c r="G1582" s="112"/>
      <c r="H1582" s="112"/>
      <c r="I1582" s="111"/>
      <c r="J1582" s="111"/>
      <c r="K1582" s="86"/>
      <c r="L1582" s="119"/>
      <c r="M1582" s="114" t="str">
        <f t="shared" si="24"/>
        <v xml:space="preserve">   </v>
      </c>
    </row>
    <row r="1583" spans="1:13" s="55" customFormat="1" x14ac:dyDescent="0.2">
      <c r="A1583" s="262"/>
      <c r="B1583" s="255"/>
      <c r="C1583" s="115"/>
      <c r="D1583" s="116"/>
      <c r="E1583" s="117"/>
      <c r="F1583" s="118"/>
      <c r="G1583" s="112"/>
      <c r="H1583" s="112"/>
      <c r="I1583" s="111"/>
      <c r="J1583" s="111"/>
      <c r="K1583" s="86"/>
      <c r="L1583" s="119"/>
      <c r="M1583" s="114" t="str">
        <f t="shared" si="24"/>
        <v xml:space="preserve">   </v>
      </c>
    </row>
    <row r="1584" spans="1:13" s="55" customFormat="1" x14ac:dyDescent="0.2">
      <c r="A1584" s="262"/>
      <c r="B1584" s="255"/>
      <c r="C1584" s="115"/>
      <c r="D1584" s="116"/>
      <c r="E1584" s="117"/>
      <c r="F1584" s="118"/>
      <c r="G1584" s="112"/>
      <c r="H1584" s="112"/>
      <c r="I1584" s="111"/>
      <c r="J1584" s="111"/>
      <c r="K1584" s="86"/>
      <c r="L1584" s="119"/>
      <c r="M1584" s="114" t="str">
        <f t="shared" si="24"/>
        <v xml:space="preserve">   </v>
      </c>
    </row>
    <row r="1585" spans="1:13" s="55" customFormat="1" ht="12.75" customHeight="1" x14ac:dyDescent="0.2">
      <c r="A1585" s="262" t="s">
        <v>130</v>
      </c>
      <c r="B1585" s="255" t="s">
        <v>104</v>
      </c>
      <c r="C1585" s="111"/>
      <c r="D1585" s="111"/>
      <c r="E1585" s="111"/>
      <c r="F1585" s="111"/>
      <c r="G1585" s="112"/>
      <c r="H1585" s="112"/>
      <c r="I1585" s="111"/>
      <c r="J1585" s="111"/>
      <c r="K1585" s="86"/>
      <c r="L1585" s="113" t="str">
        <f>CONCATENATE(C1585," ",D1585," ",E1585," ",F1585," ",C1586," ",D1586," ",E1586," ",F1586)</f>
        <v xml:space="preserve">       </v>
      </c>
      <c r="M1585" s="114" t="str">
        <f t="shared" si="24"/>
        <v xml:space="preserve">   </v>
      </c>
    </row>
    <row r="1586" spans="1:13" s="55" customFormat="1" x14ac:dyDescent="0.2">
      <c r="A1586" s="262"/>
      <c r="B1586" s="255"/>
      <c r="C1586" s="115"/>
      <c r="D1586" s="116"/>
      <c r="E1586" s="117"/>
      <c r="F1586" s="118"/>
      <c r="G1586" s="112"/>
      <c r="H1586" s="112"/>
      <c r="I1586" s="111"/>
      <c r="J1586" s="111"/>
      <c r="K1586" s="86"/>
      <c r="L1586" s="119"/>
      <c r="M1586" s="114" t="str">
        <f t="shared" si="24"/>
        <v xml:space="preserve">   </v>
      </c>
    </row>
    <row r="1587" spans="1:13" s="55" customFormat="1" x14ac:dyDescent="0.2">
      <c r="A1587" s="262"/>
      <c r="B1587" s="255"/>
      <c r="C1587" s="115"/>
      <c r="D1587" s="116"/>
      <c r="E1587" s="117"/>
      <c r="F1587" s="118"/>
      <c r="G1587" s="112"/>
      <c r="H1587" s="112"/>
      <c r="I1587" s="111"/>
      <c r="J1587" s="111"/>
      <c r="K1587" s="86"/>
      <c r="L1587" s="119"/>
      <c r="M1587" s="114" t="str">
        <f t="shared" si="24"/>
        <v xml:space="preserve">   </v>
      </c>
    </row>
    <row r="1588" spans="1:13" s="55" customFormat="1" x14ac:dyDescent="0.2">
      <c r="A1588" s="262"/>
      <c r="B1588" s="255"/>
      <c r="C1588" s="115"/>
      <c r="D1588" s="116"/>
      <c r="E1588" s="117"/>
      <c r="F1588" s="118"/>
      <c r="G1588" s="112"/>
      <c r="H1588" s="112"/>
      <c r="I1588" s="111"/>
      <c r="J1588" s="111"/>
      <c r="K1588" s="86"/>
      <c r="L1588" s="119"/>
      <c r="M1588" s="114" t="str">
        <f t="shared" si="24"/>
        <v xml:space="preserve">   </v>
      </c>
    </row>
    <row r="1589" spans="1:13" s="55" customFormat="1" x14ac:dyDescent="0.2">
      <c r="A1589" s="262"/>
      <c r="B1589" s="255"/>
      <c r="C1589" s="115"/>
      <c r="D1589" s="116"/>
      <c r="E1589" s="117"/>
      <c r="F1589" s="118"/>
      <c r="G1589" s="112"/>
      <c r="H1589" s="112"/>
      <c r="I1589" s="111"/>
      <c r="J1589" s="111"/>
      <c r="K1589" s="86"/>
      <c r="L1589" s="119"/>
      <c r="M1589" s="114" t="str">
        <f t="shared" si="24"/>
        <v xml:space="preserve">   </v>
      </c>
    </row>
    <row r="1590" spans="1:13" s="55" customFormat="1" x14ac:dyDescent="0.2">
      <c r="A1590" s="262"/>
      <c r="B1590" s="255"/>
      <c r="C1590" s="115"/>
      <c r="D1590" s="116"/>
      <c r="E1590" s="117"/>
      <c r="F1590" s="118"/>
      <c r="G1590" s="112"/>
      <c r="H1590" s="112"/>
      <c r="I1590" s="111"/>
      <c r="J1590" s="111"/>
      <c r="K1590" s="86"/>
      <c r="L1590" s="119"/>
      <c r="M1590" s="114" t="str">
        <f t="shared" si="24"/>
        <v xml:space="preserve">   </v>
      </c>
    </row>
    <row r="1591" spans="1:13" s="55" customFormat="1" x14ac:dyDescent="0.2">
      <c r="A1591" s="262"/>
      <c r="B1591" s="255"/>
      <c r="C1591" s="115"/>
      <c r="D1591" s="116"/>
      <c r="E1591" s="117"/>
      <c r="F1591" s="118"/>
      <c r="G1591" s="112"/>
      <c r="H1591" s="112"/>
      <c r="I1591" s="111"/>
      <c r="J1591" s="111"/>
      <c r="K1591" s="86"/>
      <c r="L1591" s="119"/>
      <c r="M1591" s="114" t="str">
        <f t="shared" si="24"/>
        <v xml:space="preserve">   </v>
      </c>
    </row>
    <row r="1592" spans="1:13" s="55" customFormat="1" x14ac:dyDescent="0.2">
      <c r="A1592" s="262"/>
      <c r="B1592" s="255"/>
      <c r="C1592" s="115"/>
      <c r="D1592" s="116"/>
      <c r="E1592" s="117"/>
      <c r="F1592" s="118"/>
      <c r="G1592" s="112"/>
      <c r="H1592" s="112"/>
      <c r="I1592" s="111"/>
      <c r="J1592" s="111"/>
      <c r="K1592" s="86"/>
      <c r="L1592" s="119"/>
      <c r="M1592" s="114" t="str">
        <f t="shared" si="24"/>
        <v xml:space="preserve">   </v>
      </c>
    </row>
    <row r="1593" spans="1:13" s="55" customFormat="1" x14ac:dyDescent="0.2">
      <c r="A1593" s="262"/>
      <c r="B1593" s="255"/>
      <c r="C1593" s="115"/>
      <c r="D1593" s="116"/>
      <c r="E1593" s="117"/>
      <c r="F1593" s="118"/>
      <c r="G1593" s="112"/>
      <c r="H1593" s="112"/>
      <c r="I1593" s="111"/>
      <c r="J1593" s="111"/>
      <c r="K1593" s="86"/>
      <c r="L1593" s="119"/>
      <c r="M1593" s="114" t="str">
        <f t="shared" si="24"/>
        <v xml:space="preserve">   </v>
      </c>
    </row>
    <row r="1594" spans="1:13" s="55" customFormat="1" x14ac:dyDescent="0.2">
      <c r="A1594" s="262"/>
      <c r="B1594" s="255"/>
      <c r="C1594" s="115"/>
      <c r="D1594" s="116"/>
      <c r="E1594" s="117"/>
      <c r="F1594" s="118"/>
      <c r="G1594" s="112"/>
      <c r="H1594" s="112"/>
      <c r="I1594" s="111"/>
      <c r="J1594" s="111"/>
      <c r="K1594" s="86"/>
      <c r="L1594" s="119"/>
      <c r="M1594" s="114" t="str">
        <f t="shared" si="24"/>
        <v xml:space="preserve">   </v>
      </c>
    </row>
    <row r="1595" spans="1:13" s="55" customFormat="1" ht="12.75" customHeight="1" x14ac:dyDescent="0.2">
      <c r="A1595" s="262" t="s">
        <v>130</v>
      </c>
      <c r="B1595" s="255" t="s">
        <v>104</v>
      </c>
      <c r="C1595" s="111"/>
      <c r="D1595" s="111"/>
      <c r="E1595" s="111"/>
      <c r="F1595" s="111"/>
      <c r="G1595" s="112"/>
      <c r="H1595" s="112"/>
      <c r="I1595" s="111"/>
      <c r="J1595" s="111"/>
      <c r="K1595" s="86"/>
      <c r="L1595" s="113" t="str">
        <f>CONCATENATE(C1595," ",D1595," ",E1595," ",F1595," ",C1596," ",D1596," ",E1596," ",F1596)</f>
        <v xml:space="preserve">       </v>
      </c>
      <c r="M1595" s="114" t="str">
        <f t="shared" si="24"/>
        <v xml:space="preserve">   </v>
      </c>
    </row>
    <row r="1596" spans="1:13" s="55" customFormat="1" x14ac:dyDescent="0.2">
      <c r="A1596" s="262"/>
      <c r="B1596" s="255"/>
      <c r="C1596" s="115"/>
      <c r="D1596" s="116"/>
      <c r="E1596" s="117"/>
      <c r="F1596" s="118"/>
      <c r="G1596" s="112"/>
      <c r="H1596" s="112"/>
      <c r="I1596" s="111"/>
      <c r="J1596" s="111"/>
      <c r="K1596" s="86"/>
      <c r="L1596" s="119"/>
      <c r="M1596" s="114" t="str">
        <f t="shared" si="24"/>
        <v xml:space="preserve">   </v>
      </c>
    </row>
    <row r="1597" spans="1:13" s="55" customFormat="1" x14ac:dyDescent="0.2">
      <c r="A1597" s="262"/>
      <c r="B1597" s="255"/>
      <c r="C1597" s="115"/>
      <c r="D1597" s="116"/>
      <c r="E1597" s="117"/>
      <c r="F1597" s="118"/>
      <c r="G1597" s="112"/>
      <c r="H1597" s="112"/>
      <c r="I1597" s="111"/>
      <c r="J1597" s="111"/>
      <c r="K1597" s="86"/>
      <c r="L1597" s="119"/>
      <c r="M1597" s="114" t="str">
        <f t="shared" si="24"/>
        <v xml:space="preserve">   </v>
      </c>
    </row>
    <row r="1598" spans="1:13" s="55" customFormat="1" x14ac:dyDescent="0.2">
      <c r="A1598" s="262"/>
      <c r="B1598" s="255"/>
      <c r="C1598" s="115"/>
      <c r="D1598" s="116"/>
      <c r="E1598" s="117"/>
      <c r="F1598" s="118"/>
      <c r="G1598" s="112"/>
      <c r="H1598" s="112"/>
      <c r="I1598" s="111"/>
      <c r="J1598" s="111"/>
      <c r="K1598" s="86"/>
      <c r="L1598" s="119"/>
      <c r="M1598" s="114" t="str">
        <f t="shared" si="24"/>
        <v xml:space="preserve">   </v>
      </c>
    </row>
    <row r="1599" spans="1:13" s="55" customFormat="1" x14ac:dyDescent="0.2">
      <c r="A1599" s="262"/>
      <c r="B1599" s="255"/>
      <c r="C1599" s="115"/>
      <c r="D1599" s="116"/>
      <c r="E1599" s="117"/>
      <c r="F1599" s="118"/>
      <c r="G1599" s="112"/>
      <c r="H1599" s="112"/>
      <c r="I1599" s="111"/>
      <c r="J1599" s="111"/>
      <c r="K1599" s="86"/>
      <c r="L1599" s="119"/>
      <c r="M1599" s="114" t="str">
        <f t="shared" si="24"/>
        <v xml:space="preserve">   </v>
      </c>
    </row>
    <row r="1600" spans="1:13" s="55" customFormat="1" x14ac:dyDescent="0.2">
      <c r="A1600" s="262"/>
      <c r="B1600" s="255"/>
      <c r="C1600" s="115"/>
      <c r="D1600" s="116"/>
      <c r="E1600" s="117"/>
      <c r="F1600" s="118"/>
      <c r="G1600" s="112"/>
      <c r="H1600" s="112"/>
      <c r="I1600" s="111"/>
      <c r="J1600" s="111"/>
      <c r="K1600" s="86"/>
      <c r="L1600" s="119"/>
      <c r="M1600" s="114" t="str">
        <f t="shared" si="24"/>
        <v xml:space="preserve">   </v>
      </c>
    </row>
    <row r="1601" spans="1:13" s="55" customFormat="1" x14ac:dyDescent="0.2">
      <c r="A1601" s="262"/>
      <c r="B1601" s="255"/>
      <c r="C1601" s="115"/>
      <c r="D1601" s="116"/>
      <c r="E1601" s="117"/>
      <c r="F1601" s="118"/>
      <c r="G1601" s="112"/>
      <c r="H1601" s="112"/>
      <c r="I1601" s="111"/>
      <c r="J1601" s="111"/>
      <c r="K1601" s="86"/>
      <c r="L1601" s="119"/>
      <c r="M1601" s="114" t="str">
        <f t="shared" si="24"/>
        <v xml:space="preserve">   </v>
      </c>
    </row>
    <row r="1602" spans="1:13" s="55" customFormat="1" x14ac:dyDescent="0.2">
      <c r="A1602" s="262"/>
      <c r="B1602" s="255"/>
      <c r="C1602" s="115"/>
      <c r="D1602" s="116"/>
      <c r="E1602" s="117"/>
      <c r="F1602" s="118"/>
      <c r="G1602" s="112"/>
      <c r="H1602" s="112"/>
      <c r="I1602" s="111"/>
      <c r="J1602" s="111"/>
      <c r="K1602" s="86"/>
      <c r="L1602" s="119"/>
      <c r="M1602" s="114" t="str">
        <f t="shared" si="24"/>
        <v xml:space="preserve">   </v>
      </c>
    </row>
    <row r="1603" spans="1:13" s="55" customFormat="1" x14ac:dyDescent="0.2">
      <c r="A1603" s="262"/>
      <c r="B1603" s="255"/>
      <c r="C1603" s="115"/>
      <c r="D1603" s="116"/>
      <c r="E1603" s="117"/>
      <c r="F1603" s="118"/>
      <c r="G1603" s="112"/>
      <c r="H1603" s="112"/>
      <c r="I1603" s="111"/>
      <c r="J1603" s="111"/>
      <c r="K1603" s="86"/>
      <c r="L1603" s="119"/>
      <c r="M1603" s="114" t="str">
        <f t="shared" si="24"/>
        <v xml:space="preserve">   </v>
      </c>
    </row>
    <row r="1604" spans="1:13" s="55" customFormat="1" x14ac:dyDescent="0.2">
      <c r="A1604" s="262"/>
      <c r="B1604" s="255"/>
      <c r="C1604" s="115"/>
      <c r="D1604" s="116"/>
      <c r="E1604" s="117"/>
      <c r="F1604" s="118"/>
      <c r="G1604" s="112"/>
      <c r="H1604" s="112"/>
      <c r="I1604" s="111"/>
      <c r="J1604" s="111"/>
      <c r="K1604" s="86"/>
      <c r="L1604" s="119"/>
      <c r="M1604" s="114" t="str">
        <f t="shared" si="24"/>
        <v xml:space="preserve">   </v>
      </c>
    </row>
    <row r="1605" spans="1:13" s="55" customFormat="1" ht="12.75" customHeight="1" x14ac:dyDescent="0.2">
      <c r="A1605" s="262" t="s">
        <v>130</v>
      </c>
      <c r="B1605" s="255" t="s">
        <v>104</v>
      </c>
      <c r="C1605" s="111"/>
      <c r="D1605" s="111"/>
      <c r="E1605" s="111"/>
      <c r="F1605" s="111"/>
      <c r="G1605" s="112"/>
      <c r="H1605" s="112"/>
      <c r="I1605" s="111"/>
      <c r="J1605" s="111"/>
      <c r="K1605" s="86"/>
      <c r="L1605" s="113" t="str">
        <f>CONCATENATE(C1605," ",D1605," ",E1605," ",F1605," ",C1606," ",D1606," ",E1606," ",F1606)</f>
        <v xml:space="preserve">       </v>
      </c>
      <c r="M1605" s="114" t="str">
        <f t="shared" si="24"/>
        <v xml:space="preserve">   </v>
      </c>
    </row>
    <row r="1606" spans="1:13" s="55" customFormat="1" x14ac:dyDescent="0.2">
      <c r="A1606" s="262"/>
      <c r="B1606" s="255"/>
      <c r="C1606" s="115"/>
      <c r="D1606" s="116"/>
      <c r="E1606" s="117"/>
      <c r="F1606" s="118"/>
      <c r="G1606" s="112"/>
      <c r="H1606" s="112"/>
      <c r="I1606" s="111"/>
      <c r="J1606" s="111"/>
      <c r="K1606" s="86"/>
      <c r="L1606" s="119"/>
      <c r="M1606" s="114" t="str">
        <f t="shared" si="24"/>
        <v xml:space="preserve">   </v>
      </c>
    </row>
    <row r="1607" spans="1:13" s="55" customFormat="1" x14ac:dyDescent="0.2">
      <c r="A1607" s="262"/>
      <c r="B1607" s="255"/>
      <c r="C1607" s="115"/>
      <c r="D1607" s="116"/>
      <c r="E1607" s="117"/>
      <c r="F1607" s="118"/>
      <c r="G1607" s="112"/>
      <c r="H1607" s="112"/>
      <c r="I1607" s="111"/>
      <c r="J1607" s="111"/>
      <c r="K1607" s="86"/>
      <c r="L1607" s="119"/>
      <c r="M1607" s="114" t="str">
        <f t="shared" si="24"/>
        <v xml:space="preserve">   </v>
      </c>
    </row>
    <row r="1608" spans="1:13" s="55" customFormat="1" x14ac:dyDescent="0.2">
      <c r="A1608" s="262"/>
      <c r="B1608" s="255"/>
      <c r="C1608" s="115"/>
      <c r="D1608" s="116"/>
      <c r="E1608" s="117"/>
      <c r="F1608" s="118"/>
      <c r="G1608" s="112"/>
      <c r="H1608" s="112"/>
      <c r="I1608" s="111"/>
      <c r="J1608" s="111"/>
      <c r="K1608" s="86"/>
      <c r="L1608" s="119"/>
      <c r="M1608" s="114" t="str">
        <f t="shared" si="24"/>
        <v xml:space="preserve">   </v>
      </c>
    </row>
    <row r="1609" spans="1:13" s="55" customFormat="1" x14ac:dyDescent="0.2">
      <c r="A1609" s="262"/>
      <c r="B1609" s="255"/>
      <c r="C1609" s="115"/>
      <c r="D1609" s="116"/>
      <c r="E1609" s="117"/>
      <c r="F1609" s="118"/>
      <c r="G1609" s="112"/>
      <c r="H1609" s="112"/>
      <c r="I1609" s="111"/>
      <c r="J1609" s="111"/>
      <c r="K1609" s="86"/>
      <c r="L1609" s="119"/>
      <c r="M1609" s="114" t="str">
        <f t="shared" si="24"/>
        <v xml:space="preserve">   </v>
      </c>
    </row>
    <row r="1610" spans="1:13" s="55" customFormat="1" x14ac:dyDescent="0.2">
      <c r="A1610" s="262"/>
      <c r="B1610" s="255"/>
      <c r="C1610" s="115"/>
      <c r="D1610" s="116"/>
      <c r="E1610" s="117"/>
      <c r="F1610" s="118"/>
      <c r="G1610" s="112"/>
      <c r="H1610" s="112"/>
      <c r="I1610" s="111"/>
      <c r="J1610" s="111"/>
      <c r="K1610" s="86"/>
      <c r="L1610" s="119"/>
      <c r="M1610" s="114" t="str">
        <f t="shared" si="24"/>
        <v xml:space="preserve">   </v>
      </c>
    </row>
    <row r="1611" spans="1:13" s="55" customFormat="1" x14ac:dyDescent="0.2">
      <c r="A1611" s="262"/>
      <c r="B1611" s="255"/>
      <c r="C1611" s="115"/>
      <c r="D1611" s="116"/>
      <c r="E1611" s="117"/>
      <c r="F1611" s="118"/>
      <c r="G1611" s="112"/>
      <c r="H1611" s="112"/>
      <c r="I1611" s="111"/>
      <c r="J1611" s="111"/>
      <c r="K1611" s="86"/>
      <c r="L1611" s="119"/>
      <c r="M1611" s="114" t="str">
        <f t="shared" ref="M1611:M1674" si="25">CONCATENATE(G1611," ",H1611," ",I1611," ",J1611)</f>
        <v xml:space="preserve">   </v>
      </c>
    </row>
    <row r="1612" spans="1:13" s="55" customFormat="1" x14ac:dyDescent="0.2">
      <c r="A1612" s="262"/>
      <c r="B1612" s="255"/>
      <c r="C1612" s="115"/>
      <c r="D1612" s="116"/>
      <c r="E1612" s="117"/>
      <c r="F1612" s="118"/>
      <c r="G1612" s="112"/>
      <c r="H1612" s="112"/>
      <c r="I1612" s="111"/>
      <c r="J1612" s="111"/>
      <c r="K1612" s="86"/>
      <c r="L1612" s="119"/>
      <c r="M1612" s="114" t="str">
        <f t="shared" si="25"/>
        <v xml:space="preserve">   </v>
      </c>
    </row>
    <row r="1613" spans="1:13" s="55" customFormat="1" x14ac:dyDescent="0.2">
      <c r="A1613" s="262"/>
      <c r="B1613" s="255"/>
      <c r="C1613" s="115"/>
      <c r="D1613" s="116"/>
      <c r="E1613" s="117"/>
      <c r="F1613" s="118"/>
      <c r="G1613" s="112"/>
      <c r="H1613" s="112"/>
      <c r="I1613" s="111"/>
      <c r="J1613" s="111"/>
      <c r="K1613" s="86"/>
      <c r="L1613" s="119"/>
      <c r="M1613" s="114" t="str">
        <f t="shared" si="25"/>
        <v xml:space="preserve">   </v>
      </c>
    </row>
    <row r="1614" spans="1:13" s="55" customFormat="1" x14ac:dyDescent="0.2">
      <c r="A1614" s="262"/>
      <c r="B1614" s="255"/>
      <c r="C1614" s="115"/>
      <c r="D1614" s="116"/>
      <c r="E1614" s="117"/>
      <c r="F1614" s="118"/>
      <c r="G1614" s="112"/>
      <c r="H1614" s="112"/>
      <c r="I1614" s="111"/>
      <c r="J1614" s="111"/>
      <c r="K1614" s="86"/>
      <c r="L1614" s="119"/>
      <c r="M1614" s="114" t="str">
        <f t="shared" si="25"/>
        <v xml:space="preserve">   </v>
      </c>
    </row>
    <row r="1615" spans="1:13" s="55" customFormat="1" ht="12.75" customHeight="1" x14ac:dyDescent="0.2">
      <c r="A1615" s="262" t="s">
        <v>130</v>
      </c>
      <c r="B1615" s="255" t="s">
        <v>104</v>
      </c>
      <c r="C1615" s="111"/>
      <c r="D1615" s="111"/>
      <c r="E1615" s="111"/>
      <c r="F1615" s="111"/>
      <c r="G1615" s="112"/>
      <c r="H1615" s="112"/>
      <c r="I1615" s="111"/>
      <c r="J1615" s="111"/>
      <c r="K1615" s="86"/>
      <c r="L1615" s="113" t="str">
        <f>CONCATENATE(C1615," ",D1615," ",E1615," ",F1615," ",C1616," ",D1616," ",E1616," ",F1616)</f>
        <v xml:space="preserve">       </v>
      </c>
      <c r="M1615" s="114" t="str">
        <f t="shared" si="25"/>
        <v xml:space="preserve">   </v>
      </c>
    </row>
    <row r="1616" spans="1:13" s="55" customFormat="1" x14ac:dyDescent="0.2">
      <c r="A1616" s="262"/>
      <c r="B1616" s="255"/>
      <c r="C1616" s="115"/>
      <c r="D1616" s="116"/>
      <c r="E1616" s="117"/>
      <c r="F1616" s="118"/>
      <c r="G1616" s="112"/>
      <c r="H1616" s="112"/>
      <c r="I1616" s="111"/>
      <c r="J1616" s="111"/>
      <c r="K1616" s="86"/>
      <c r="L1616" s="119"/>
      <c r="M1616" s="114" t="str">
        <f t="shared" si="25"/>
        <v xml:space="preserve">   </v>
      </c>
    </row>
    <row r="1617" spans="1:13" s="55" customFormat="1" x14ac:dyDescent="0.2">
      <c r="A1617" s="262"/>
      <c r="B1617" s="255"/>
      <c r="C1617" s="115"/>
      <c r="D1617" s="116"/>
      <c r="E1617" s="117"/>
      <c r="F1617" s="118"/>
      <c r="G1617" s="112"/>
      <c r="H1617" s="112"/>
      <c r="I1617" s="111"/>
      <c r="J1617" s="111"/>
      <c r="K1617" s="86"/>
      <c r="L1617" s="119"/>
      <c r="M1617" s="114" t="str">
        <f t="shared" si="25"/>
        <v xml:space="preserve">   </v>
      </c>
    </row>
    <row r="1618" spans="1:13" s="55" customFormat="1" x14ac:dyDescent="0.2">
      <c r="A1618" s="262"/>
      <c r="B1618" s="255"/>
      <c r="C1618" s="115"/>
      <c r="D1618" s="116"/>
      <c r="E1618" s="117"/>
      <c r="F1618" s="118"/>
      <c r="G1618" s="112"/>
      <c r="H1618" s="112"/>
      <c r="I1618" s="111"/>
      <c r="J1618" s="111"/>
      <c r="K1618" s="86"/>
      <c r="L1618" s="119"/>
      <c r="M1618" s="114" t="str">
        <f t="shared" si="25"/>
        <v xml:space="preserve">   </v>
      </c>
    </row>
    <row r="1619" spans="1:13" s="55" customFormat="1" x14ac:dyDescent="0.2">
      <c r="A1619" s="262"/>
      <c r="B1619" s="255"/>
      <c r="C1619" s="115"/>
      <c r="D1619" s="116"/>
      <c r="E1619" s="117"/>
      <c r="F1619" s="118"/>
      <c r="G1619" s="112"/>
      <c r="H1619" s="112"/>
      <c r="I1619" s="111"/>
      <c r="J1619" s="111"/>
      <c r="K1619" s="86"/>
      <c r="L1619" s="119"/>
      <c r="M1619" s="114" t="str">
        <f t="shared" si="25"/>
        <v xml:space="preserve">   </v>
      </c>
    </row>
    <row r="1620" spans="1:13" s="55" customFormat="1" x14ac:dyDescent="0.2">
      <c r="A1620" s="262"/>
      <c r="B1620" s="255"/>
      <c r="C1620" s="115"/>
      <c r="D1620" s="116"/>
      <c r="E1620" s="117"/>
      <c r="F1620" s="118"/>
      <c r="G1620" s="112"/>
      <c r="H1620" s="112"/>
      <c r="I1620" s="111"/>
      <c r="J1620" s="111"/>
      <c r="K1620" s="86"/>
      <c r="L1620" s="119"/>
      <c r="M1620" s="114" t="str">
        <f t="shared" si="25"/>
        <v xml:space="preserve">   </v>
      </c>
    </row>
    <row r="1621" spans="1:13" s="55" customFormat="1" x14ac:dyDescent="0.2">
      <c r="A1621" s="262"/>
      <c r="B1621" s="255"/>
      <c r="C1621" s="115"/>
      <c r="D1621" s="116"/>
      <c r="E1621" s="117"/>
      <c r="F1621" s="118"/>
      <c r="G1621" s="112"/>
      <c r="H1621" s="112"/>
      <c r="I1621" s="111"/>
      <c r="J1621" s="111"/>
      <c r="K1621" s="86"/>
      <c r="L1621" s="119"/>
      <c r="M1621" s="114" t="str">
        <f t="shared" si="25"/>
        <v xml:space="preserve">   </v>
      </c>
    </row>
    <row r="1622" spans="1:13" s="55" customFormat="1" x14ac:dyDescent="0.2">
      <c r="A1622" s="262"/>
      <c r="B1622" s="255"/>
      <c r="C1622" s="115"/>
      <c r="D1622" s="116"/>
      <c r="E1622" s="117"/>
      <c r="F1622" s="118"/>
      <c r="G1622" s="112"/>
      <c r="H1622" s="112"/>
      <c r="I1622" s="111"/>
      <c r="J1622" s="111"/>
      <c r="K1622" s="86"/>
      <c r="L1622" s="119"/>
      <c r="M1622" s="114" t="str">
        <f t="shared" si="25"/>
        <v xml:space="preserve">   </v>
      </c>
    </row>
    <row r="1623" spans="1:13" s="55" customFormat="1" x14ac:dyDescent="0.2">
      <c r="A1623" s="262"/>
      <c r="B1623" s="255"/>
      <c r="C1623" s="115"/>
      <c r="D1623" s="116"/>
      <c r="E1623" s="117"/>
      <c r="F1623" s="118"/>
      <c r="G1623" s="112"/>
      <c r="H1623" s="112"/>
      <c r="I1623" s="111"/>
      <c r="J1623" s="111"/>
      <c r="K1623" s="86"/>
      <c r="L1623" s="119"/>
      <c r="M1623" s="114" t="str">
        <f t="shared" si="25"/>
        <v xml:space="preserve">   </v>
      </c>
    </row>
    <row r="1624" spans="1:13" s="55" customFormat="1" x14ac:dyDescent="0.2">
      <c r="A1624" s="262"/>
      <c r="B1624" s="255"/>
      <c r="C1624" s="115"/>
      <c r="D1624" s="116"/>
      <c r="E1624" s="117"/>
      <c r="F1624" s="118"/>
      <c r="G1624" s="112"/>
      <c r="H1624" s="112"/>
      <c r="I1624" s="111"/>
      <c r="J1624" s="111"/>
      <c r="K1624" s="86"/>
      <c r="L1624" s="119"/>
      <c r="M1624" s="114" t="str">
        <f t="shared" si="25"/>
        <v xml:space="preserve">   </v>
      </c>
    </row>
    <row r="1625" spans="1:13" s="55" customFormat="1" ht="12.75" customHeight="1" x14ac:dyDescent="0.2">
      <c r="A1625" s="262" t="s">
        <v>130</v>
      </c>
      <c r="B1625" s="255" t="s">
        <v>104</v>
      </c>
      <c r="C1625" s="111"/>
      <c r="D1625" s="111"/>
      <c r="E1625" s="111"/>
      <c r="F1625" s="111"/>
      <c r="G1625" s="112"/>
      <c r="H1625" s="112"/>
      <c r="I1625" s="111"/>
      <c r="J1625" s="111"/>
      <c r="K1625" s="86"/>
      <c r="L1625" s="113" t="str">
        <f>CONCATENATE(C1625," ",D1625," ",E1625," ",F1625," ",C1626," ",D1626," ",E1626," ",F1626)</f>
        <v xml:space="preserve">       </v>
      </c>
      <c r="M1625" s="114" t="str">
        <f t="shared" si="25"/>
        <v xml:space="preserve">   </v>
      </c>
    </row>
    <row r="1626" spans="1:13" s="55" customFormat="1" x14ac:dyDescent="0.2">
      <c r="A1626" s="262"/>
      <c r="B1626" s="255"/>
      <c r="C1626" s="115"/>
      <c r="D1626" s="116"/>
      <c r="E1626" s="117"/>
      <c r="F1626" s="118"/>
      <c r="G1626" s="112"/>
      <c r="H1626" s="112"/>
      <c r="I1626" s="111"/>
      <c r="J1626" s="111"/>
      <c r="K1626" s="86"/>
      <c r="L1626" s="119"/>
      <c r="M1626" s="114" t="str">
        <f t="shared" si="25"/>
        <v xml:space="preserve">   </v>
      </c>
    </row>
    <row r="1627" spans="1:13" s="55" customFormat="1" x14ac:dyDescent="0.2">
      <c r="A1627" s="262"/>
      <c r="B1627" s="255"/>
      <c r="C1627" s="115"/>
      <c r="D1627" s="116"/>
      <c r="E1627" s="117"/>
      <c r="F1627" s="118"/>
      <c r="G1627" s="112"/>
      <c r="H1627" s="112"/>
      <c r="I1627" s="111"/>
      <c r="J1627" s="111"/>
      <c r="K1627" s="86"/>
      <c r="L1627" s="119"/>
      <c r="M1627" s="114" t="str">
        <f t="shared" si="25"/>
        <v xml:space="preserve">   </v>
      </c>
    </row>
    <row r="1628" spans="1:13" s="55" customFormat="1" x14ac:dyDescent="0.2">
      <c r="A1628" s="262"/>
      <c r="B1628" s="255"/>
      <c r="C1628" s="115"/>
      <c r="D1628" s="116"/>
      <c r="E1628" s="117"/>
      <c r="F1628" s="118"/>
      <c r="G1628" s="112"/>
      <c r="H1628" s="112"/>
      <c r="I1628" s="111"/>
      <c r="J1628" s="111"/>
      <c r="K1628" s="86"/>
      <c r="L1628" s="119"/>
      <c r="M1628" s="114" t="str">
        <f t="shared" si="25"/>
        <v xml:space="preserve">   </v>
      </c>
    </row>
    <row r="1629" spans="1:13" s="55" customFormat="1" x14ac:dyDescent="0.2">
      <c r="A1629" s="262"/>
      <c r="B1629" s="255"/>
      <c r="C1629" s="115"/>
      <c r="D1629" s="116"/>
      <c r="E1629" s="117"/>
      <c r="F1629" s="118"/>
      <c r="G1629" s="112"/>
      <c r="H1629" s="112"/>
      <c r="I1629" s="111"/>
      <c r="J1629" s="111"/>
      <c r="K1629" s="86"/>
      <c r="L1629" s="119"/>
      <c r="M1629" s="114" t="str">
        <f t="shared" si="25"/>
        <v xml:space="preserve">   </v>
      </c>
    </row>
    <row r="1630" spans="1:13" s="55" customFormat="1" x14ac:dyDescent="0.2">
      <c r="A1630" s="262"/>
      <c r="B1630" s="255"/>
      <c r="C1630" s="115"/>
      <c r="D1630" s="116"/>
      <c r="E1630" s="117"/>
      <c r="F1630" s="118"/>
      <c r="G1630" s="112"/>
      <c r="H1630" s="112"/>
      <c r="I1630" s="111"/>
      <c r="J1630" s="111"/>
      <c r="K1630" s="86"/>
      <c r="L1630" s="119"/>
      <c r="M1630" s="114" t="str">
        <f t="shared" si="25"/>
        <v xml:space="preserve">   </v>
      </c>
    </row>
    <row r="1631" spans="1:13" s="55" customFormat="1" x14ac:dyDescent="0.2">
      <c r="A1631" s="262"/>
      <c r="B1631" s="255"/>
      <c r="C1631" s="115"/>
      <c r="D1631" s="116"/>
      <c r="E1631" s="117"/>
      <c r="F1631" s="118"/>
      <c r="G1631" s="112"/>
      <c r="H1631" s="112"/>
      <c r="I1631" s="111"/>
      <c r="J1631" s="111"/>
      <c r="K1631" s="86"/>
      <c r="L1631" s="119"/>
      <c r="M1631" s="114" t="str">
        <f t="shared" si="25"/>
        <v xml:space="preserve">   </v>
      </c>
    </row>
    <row r="1632" spans="1:13" s="55" customFormat="1" x14ac:dyDescent="0.2">
      <c r="A1632" s="262"/>
      <c r="B1632" s="255"/>
      <c r="C1632" s="115"/>
      <c r="D1632" s="116"/>
      <c r="E1632" s="117"/>
      <c r="F1632" s="118"/>
      <c r="G1632" s="112"/>
      <c r="H1632" s="112"/>
      <c r="I1632" s="111"/>
      <c r="J1632" s="111"/>
      <c r="K1632" s="86"/>
      <c r="L1632" s="119"/>
      <c r="M1632" s="114" t="str">
        <f t="shared" si="25"/>
        <v xml:space="preserve">   </v>
      </c>
    </row>
    <row r="1633" spans="1:13" s="55" customFormat="1" x14ac:dyDescent="0.2">
      <c r="A1633" s="262"/>
      <c r="B1633" s="255"/>
      <c r="C1633" s="115"/>
      <c r="D1633" s="116"/>
      <c r="E1633" s="117"/>
      <c r="F1633" s="118"/>
      <c r="G1633" s="112"/>
      <c r="H1633" s="112"/>
      <c r="I1633" s="111"/>
      <c r="J1633" s="111"/>
      <c r="K1633" s="86"/>
      <c r="L1633" s="119"/>
      <c r="M1633" s="114" t="str">
        <f t="shared" si="25"/>
        <v xml:space="preserve">   </v>
      </c>
    </row>
    <row r="1634" spans="1:13" s="55" customFormat="1" x14ac:dyDescent="0.2">
      <c r="A1634" s="262"/>
      <c r="B1634" s="255"/>
      <c r="C1634" s="115"/>
      <c r="D1634" s="116"/>
      <c r="E1634" s="117"/>
      <c r="F1634" s="118"/>
      <c r="G1634" s="112"/>
      <c r="H1634" s="112"/>
      <c r="I1634" s="111"/>
      <c r="J1634" s="111"/>
      <c r="K1634" s="86"/>
      <c r="L1634" s="119"/>
      <c r="M1634" s="114" t="str">
        <f t="shared" si="25"/>
        <v xml:space="preserve">   </v>
      </c>
    </row>
    <row r="1635" spans="1:13" s="55" customFormat="1" ht="12.75" customHeight="1" x14ac:dyDescent="0.2">
      <c r="A1635" s="262" t="s">
        <v>130</v>
      </c>
      <c r="B1635" s="255" t="s">
        <v>104</v>
      </c>
      <c r="C1635" s="111"/>
      <c r="D1635" s="111"/>
      <c r="E1635" s="111"/>
      <c r="F1635" s="111"/>
      <c r="G1635" s="112"/>
      <c r="H1635" s="112"/>
      <c r="I1635" s="111"/>
      <c r="J1635" s="111"/>
      <c r="K1635" s="86"/>
      <c r="L1635" s="113" t="str">
        <f>CONCATENATE(C1635," ",D1635," ",E1635," ",F1635," ",C1636," ",D1636," ",E1636," ",F1636)</f>
        <v xml:space="preserve">       </v>
      </c>
      <c r="M1635" s="114" t="str">
        <f t="shared" si="25"/>
        <v xml:space="preserve">   </v>
      </c>
    </row>
    <row r="1636" spans="1:13" s="55" customFormat="1" x14ac:dyDescent="0.2">
      <c r="A1636" s="262"/>
      <c r="B1636" s="255"/>
      <c r="C1636" s="115"/>
      <c r="D1636" s="116"/>
      <c r="E1636" s="117"/>
      <c r="F1636" s="118"/>
      <c r="G1636" s="112"/>
      <c r="H1636" s="112"/>
      <c r="I1636" s="111"/>
      <c r="J1636" s="111"/>
      <c r="K1636" s="86"/>
      <c r="L1636" s="119"/>
      <c r="M1636" s="114" t="str">
        <f t="shared" si="25"/>
        <v xml:space="preserve">   </v>
      </c>
    </row>
    <row r="1637" spans="1:13" s="55" customFormat="1" x14ac:dyDescent="0.2">
      <c r="A1637" s="262"/>
      <c r="B1637" s="255"/>
      <c r="C1637" s="115"/>
      <c r="D1637" s="116"/>
      <c r="E1637" s="117"/>
      <c r="F1637" s="118"/>
      <c r="G1637" s="112"/>
      <c r="H1637" s="112"/>
      <c r="I1637" s="111"/>
      <c r="J1637" s="111"/>
      <c r="K1637" s="86"/>
      <c r="L1637" s="119"/>
      <c r="M1637" s="114" t="str">
        <f t="shared" si="25"/>
        <v xml:space="preserve">   </v>
      </c>
    </row>
    <row r="1638" spans="1:13" s="55" customFormat="1" x14ac:dyDescent="0.2">
      <c r="A1638" s="262"/>
      <c r="B1638" s="255"/>
      <c r="C1638" s="115"/>
      <c r="D1638" s="116"/>
      <c r="E1638" s="117"/>
      <c r="F1638" s="118"/>
      <c r="G1638" s="112"/>
      <c r="H1638" s="112"/>
      <c r="I1638" s="111"/>
      <c r="J1638" s="111"/>
      <c r="K1638" s="86"/>
      <c r="L1638" s="119"/>
      <c r="M1638" s="114" t="str">
        <f t="shared" si="25"/>
        <v xml:space="preserve">   </v>
      </c>
    </row>
    <row r="1639" spans="1:13" s="55" customFormat="1" x14ac:dyDescent="0.2">
      <c r="A1639" s="262"/>
      <c r="B1639" s="255"/>
      <c r="C1639" s="115"/>
      <c r="D1639" s="116"/>
      <c r="E1639" s="117"/>
      <c r="F1639" s="118"/>
      <c r="G1639" s="112"/>
      <c r="H1639" s="112"/>
      <c r="I1639" s="111"/>
      <c r="J1639" s="111"/>
      <c r="K1639" s="86"/>
      <c r="L1639" s="119"/>
      <c r="M1639" s="114" t="str">
        <f t="shared" si="25"/>
        <v xml:space="preserve">   </v>
      </c>
    </row>
    <row r="1640" spans="1:13" s="55" customFormat="1" x14ac:dyDescent="0.2">
      <c r="A1640" s="262"/>
      <c r="B1640" s="255"/>
      <c r="C1640" s="115"/>
      <c r="D1640" s="116"/>
      <c r="E1640" s="117"/>
      <c r="F1640" s="118"/>
      <c r="G1640" s="112"/>
      <c r="H1640" s="112"/>
      <c r="I1640" s="111"/>
      <c r="J1640" s="111"/>
      <c r="K1640" s="86"/>
      <c r="L1640" s="119"/>
      <c r="M1640" s="114" t="str">
        <f t="shared" si="25"/>
        <v xml:space="preserve">   </v>
      </c>
    </row>
    <row r="1641" spans="1:13" s="55" customFormat="1" x14ac:dyDescent="0.2">
      <c r="A1641" s="262"/>
      <c r="B1641" s="255"/>
      <c r="C1641" s="115"/>
      <c r="D1641" s="116"/>
      <c r="E1641" s="117"/>
      <c r="F1641" s="118"/>
      <c r="G1641" s="112"/>
      <c r="H1641" s="112"/>
      <c r="I1641" s="111"/>
      <c r="J1641" s="111"/>
      <c r="K1641" s="86"/>
      <c r="L1641" s="119"/>
      <c r="M1641" s="114" t="str">
        <f t="shared" si="25"/>
        <v xml:space="preserve">   </v>
      </c>
    </row>
    <row r="1642" spans="1:13" s="55" customFormat="1" x14ac:dyDescent="0.2">
      <c r="A1642" s="262"/>
      <c r="B1642" s="255"/>
      <c r="C1642" s="115"/>
      <c r="D1642" s="116"/>
      <c r="E1642" s="117"/>
      <c r="F1642" s="118"/>
      <c r="G1642" s="112"/>
      <c r="H1642" s="112"/>
      <c r="I1642" s="111"/>
      <c r="J1642" s="111"/>
      <c r="K1642" s="86"/>
      <c r="L1642" s="119"/>
      <c r="M1642" s="114" t="str">
        <f t="shared" si="25"/>
        <v xml:space="preserve">   </v>
      </c>
    </row>
    <row r="1643" spans="1:13" s="55" customFormat="1" x14ac:dyDescent="0.2">
      <c r="A1643" s="262"/>
      <c r="B1643" s="255"/>
      <c r="C1643" s="115"/>
      <c r="D1643" s="116"/>
      <c r="E1643" s="117"/>
      <c r="F1643" s="118"/>
      <c r="G1643" s="112"/>
      <c r="H1643" s="112"/>
      <c r="I1643" s="111"/>
      <c r="J1643" s="111"/>
      <c r="K1643" s="86"/>
      <c r="L1643" s="119"/>
      <c r="M1643" s="114" t="str">
        <f t="shared" si="25"/>
        <v xml:space="preserve">   </v>
      </c>
    </row>
    <row r="1644" spans="1:13" s="55" customFormat="1" x14ac:dyDescent="0.2">
      <c r="A1644" s="262"/>
      <c r="B1644" s="255"/>
      <c r="C1644" s="115"/>
      <c r="D1644" s="116"/>
      <c r="E1644" s="117"/>
      <c r="F1644" s="118"/>
      <c r="G1644" s="112"/>
      <c r="H1644" s="112"/>
      <c r="I1644" s="111"/>
      <c r="J1644" s="111"/>
      <c r="K1644" s="86"/>
      <c r="L1644" s="119"/>
      <c r="M1644" s="114" t="str">
        <f t="shared" si="25"/>
        <v xml:space="preserve">   </v>
      </c>
    </row>
    <row r="1645" spans="1:13" s="55" customFormat="1" ht="12.75" customHeight="1" x14ac:dyDescent="0.2">
      <c r="A1645" s="262" t="s">
        <v>130</v>
      </c>
      <c r="B1645" s="255" t="s">
        <v>104</v>
      </c>
      <c r="C1645" s="111"/>
      <c r="D1645" s="111"/>
      <c r="E1645" s="111"/>
      <c r="F1645" s="111"/>
      <c r="G1645" s="112"/>
      <c r="H1645" s="112"/>
      <c r="I1645" s="111"/>
      <c r="J1645" s="111"/>
      <c r="K1645" s="86"/>
      <c r="L1645" s="113" t="str">
        <f>CONCATENATE(C1645," ",D1645," ",E1645," ",F1645," ",C1646," ",D1646," ",E1646," ",F1646)</f>
        <v xml:space="preserve">       </v>
      </c>
      <c r="M1645" s="114" t="str">
        <f t="shared" si="25"/>
        <v xml:space="preserve">   </v>
      </c>
    </row>
    <row r="1646" spans="1:13" s="55" customFormat="1" x14ac:dyDescent="0.2">
      <c r="A1646" s="262"/>
      <c r="B1646" s="255"/>
      <c r="C1646" s="115"/>
      <c r="D1646" s="116"/>
      <c r="E1646" s="117"/>
      <c r="F1646" s="118"/>
      <c r="G1646" s="112"/>
      <c r="H1646" s="112"/>
      <c r="I1646" s="111"/>
      <c r="J1646" s="111"/>
      <c r="K1646" s="86"/>
      <c r="L1646" s="119"/>
      <c r="M1646" s="114" t="str">
        <f t="shared" si="25"/>
        <v xml:space="preserve">   </v>
      </c>
    </row>
    <row r="1647" spans="1:13" s="55" customFormat="1" x14ac:dyDescent="0.2">
      <c r="A1647" s="262"/>
      <c r="B1647" s="255"/>
      <c r="C1647" s="115"/>
      <c r="D1647" s="116"/>
      <c r="E1647" s="117"/>
      <c r="F1647" s="118"/>
      <c r="G1647" s="112"/>
      <c r="H1647" s="112"/>
      <c r="I1647" s="111"/>
      <c r="J1647" s="111"/>
      <c r="K1647" s="86"/>
      <c r="L1647" s="119"/>
      <c r="M1647" s="114" t="str">
        <f t="shared" si="25"/>
        <v xml:space="preserve">   </v>
      </c>
    </row>
    <row r="1648" spans="1:13" s="55" customFormat="1" x14ac:dyDescent="0.2">
      <c r="A1648" s="262"/>
      <c r="B1648" s="255"/>
      <c r="C1648" s="115"/>
      <c r="D1648" s="116"/>
      <c r="E1648" s="117"/>
      <c r="F1648" s="118"/>
      <c r="G1648" s="112"/>
      <c r="H1648" s="112"/>
      <c r="I1648" s="111"/>
      <c r="J1648" s="111"/>
      <c r="K1648" s="86"/>
      <c r="L1648" s="119"/>
      <c r="M1648" s="114" t="str">
        <f t="shared" si="25"/>
        <v xml:space="preserve">   </v>
      </c>
    </row>
    <row r="1649" spans="1:13" s="55" customFormat="1" x14ac:dyDescent="0.2">
      <c r="A1649" s="262"/>
      <c r="B1649" s="255"/>
      <c r="C1649" s="115"/>
      <c r="D1649" s="116"/>
      <c r="E1649" s="117"/>
      <c r="F1649" s="118"/>
      <c r="G1649" s="112"/>
      <c r="H1649" s="112"/>
      <c r="I1649" s="111"/>
      <c r="J1649" s="111"/>
      <c r="K1649" s="86"/>
      <c r="L1649" s="119"/>
      <c r="M1649" s="114" t="str">
        <f t="shared" si="25"/>
        <v xml:space="preserve">   </v>
      </c>
    </row>
    <row r="1650" spans="1:13" s="55" customFormat="1" x14ac:dyDescent="0.2">
      <c r="A1650" s="262"/>
      <c r="B1650" s="255"/>
      <c r="C1650" s="115"/>
      <c r="D1650" s="116"/>
      <c r="E1650" s="117"/>
      <c r="F1650" s="118"/>
      <c r="G1650" s="112"/>
      <c r="H1650" s="112"/>
      <c r="I1650" s="111"/>
      <c r="J1650" s="111"/>
      <c r="K1650" s="86"/>
      <c r="L1650" s="119"/>
      <c r="M1650" s="114" t="str">
        <f t="shared" si="25"/>
        <v xml:space="preserve">   </v>
      </c>
    </row>
    <row r="1651" spans="1:13" s="55" customFormat="1" x14ac:dyDescent="0.2">
      <c r="A1651" s="262"/>
      <c r="B1651" s="255"/>
      <c r="C1651" s="115"/>
      <c r="D1651" s="116"/>
      <c r="E1651" s="117"/>
      <c r="F1651" s="118"/>
      <c r="G1651" s="112"/>
      <c r="H1651" s="112"/>
      <c r="I1651" s="111"/>
      <c r="J1651" s="111"/>
      <c r="K1651" s="86"/>
      <c r="L1651" s="119"/>
      <c r="M1651" s="114" t="str">
        <f t="shared" si="25"/>
        <v xml:space="preserve">   </v>
      </c>
    </row>
    <row r="1652" spans="1:13" s="55" customFormat="1" x14ac:dyDescent="0.2">
      <c r="A1652" s="262"/>
      <c r="B1652" s="255"/>
      <c r="C1652" s="115"/>
      <c r="D1652" s="116"/>
      <c r="E1652" s="117"/>
      <c r="F1652" s="118"/>
      <c r="G1652" s="112"/>
      <c r="H1652" s="112"/>
      <c r="I1652" s="111"/>
      <c r="J1652" s="111"/>
      <c r="K1652" s="86"/>
      <c r="L1652" s="119"/>
      <c r="M1652" s="114" t="str">
        <f t="shared" si="25"/>
        <v xml:space="preserve">   </v>
      </c>
    </row>
    <row r="1653" spans="1:13" s="55" customFormat="1" x14ac:dyDescent="0.2">
      <c r="A1653" s="262"/>
      <c r="B1653" s="255"/>
      <c r="C1653" s="115"/>
      <c r="D1653" s="116"/>
      <c r="E1653" s="117"/>
      <c r="F1653" s="118"/>
      <c r="G1653" s="112"/>
      <c r="H1653" s="112"/>
      <c r="I1653" s="111"/>
      <c r="J1653" s="111"/>
      <c r="K1653" s="86"/>
      <c r="L1653" s="119"/>
      <c r="M1653" s="114" t="str">
        <f t="shared" si="25"/>
        <v xml:space="preserve">   </v>
      </c>
    </row>
    <row r="1654" spans="1:13" s="55" customFormat="1" x14ac:dyDescent="0.2">
      <c r="A1654" s="262"/>
      <c r="B1654" s="255"/>
      <c r="C1654" s="115"/>
      <c r="D1654" s="116"/>
      <c r="E1654" s="117"/>
      <c r="F1654" s="118"/>
      <c r="G1654" s="112"/>
      <c r="H1654" s="112"/>
      <c r="I1654" s="111"/>
      <c r="J1654" s="111"/>
      <c r="K1654" s="86"/>
      <c r="L1654" s="119"/>
      <c r="M1654" s="114" t="str">
        <f t="shared" si="25"/>
        <v xml:space="preserve">   </v>
      </c>
    </row>
    <row r="1655" spans="1:13" s="55" customFormat="1" ht="12.75" customHeight="1" x14ac:dyDescent="0.2">
      <c r="A1655" s="262" t="s">
        <v>130</v>
      </c>
      <c r="B1655" s="255" t="s">
        <v>104</v>
      </c>
      <c r="C1655" s="111"/>
      <c r="D1655" s="111"/>
      <c r="E1655" s="111"/>
      <c r="F1655" s="111"/>
      <c r="G1655" s="112"/>
      <c r="H1655" s="112"/>
      <c r="I1655" s="111"/>
      <c r="J1655" s="111"/>
      <c r="K1655" s="86"/>
      <c r="L1655" s="113" t="str">
        <f>CONCATENATE(C1655," ",D1655," ",E1655," ",F1655," ",C1656," ",D1656," ",E1656," ",F1656)</f>
        <v xml:space="preserve">       </v>
      </c>
      <c r="M1655" s="114" t="str">
        <f t="shared" si="25"/>
        <v xml:space="preserve">   </v>
      </c>
    </row>
    <row r="1656" spans="1:13" s="55" customFormat="1" x14ac:dyDescent="0.2">
      <c r="A1656" s="262"/>
      <c r="B1656" s="255"/>
      <c r="C1656" s="115"/>
      <c r="D1656" s="116"/>
      <c r="E1656" s="117"/>
      <c r="F1656" s="118"/>
      <c r="G1656" s="112"/>
      <c r="H1656" s="112"/>
      <c r="I1656" s="111"/>
      <c r="J1656" s="111"/>
      <c r="K1656" s="86"/>
      <c r="L1656" s="119"/>
      <c r="M1656" s="114" t="str">
        <f t="shared" si="25"/>
        <v xml:space="preserve">   </v>
      </c>
    </row>
    <row r="1657" spans="1:13" s="55" customFormat="1" x14ac:dyDescent="0.2">
      <c r="A1657" s="262"/>
      <c r="B1657" s="255"/>
      <c r="C1657" s="115"/>
      <c r="D1657" s="116"/>
      <c r="E1657" s="117"/>
      <c r="F1657" s="118"/>
      <c r="G1657" s="112"/>
      <c r="H1657" s="112"/>
      <c r="I1657" s="111"/>
      <c r="J1657" s="111"/>
      <c r="K1657" s="86"/>
      <c r="L1657" s="119"/>
      <c r="M1657" s="114" t="str">
        <f t="shared" si="25"/>
        <v xml:space="preserve">   </v>
      </c>
    </row>
    <row r="1658" spans="1:13" s="55" customFormat="1" x14ac:dyDescent="0.2">
      <c r="A1658" s="262"/>
      <c r="B1658" s="255"/>
      <c r="C1658" s="115"/>
      <c r="D1658" s="116"/>
      <c r="E1658" s="117"/>
      <c r="F1658" s="118"/>
      <c r="G1658" s="112"/>
      <c r="H1658" s="112"/>
      <c r="I1658" s="111"/>
      <c r="J1658" s="111"/>
      <c r="K1658" s="86"/>
      <c r="L1658" s="119"/>
      <c r="M1658" s="114" t="str">
        <f t="shared" si="25"/>
        <v xml:space="preserve">   </v>
      </c>
    </row>
    <row r="1659" spans="1:13" s="55" customFormat="1" x14ac:dyDescent="0.2">
      <c r="A1659" s="262"/>
      <c r="B1659" s="255"/>
      <c r="C1659" s="115"/>
      <c r="D1659" s="116"/>
      <c r="E1659" s="117"/>
      <c r="F1659" s="118"/>
      <c r="G1659" s="112"/>
      <c r="H1659" s="112"/>
      <c r="I1659" s="111"/>
      <c r="J1659" s="111"/>
      <c r="K1659" s="86"/>
      <c r="L1659" s="119"/>
      <c r="M1659" s="114" t="str">
        <f t="shared" si="25"/>
        <v xml:space="preserve">   </v>
      </c>
    </row>
    <row r="1660" spans="1:13" s="55" customFormat="1" x14ac:dyDescent="0.2">
      <c r="A1660" s="262"/>
      <c r="B1660" s="255"/>
      <c r="C1660" s="115"/>
      <c r="D1660" s="116"/>
      <c r="E1660" s="117"/>
      <c r="F1660" s="118"/>
      <c r="G1660" s="112"/>
      <c r="H1660" s="112"/>
      <c r="I1660" s="111"/>
      <c r="J1660" s="111"/>
      <c r="K1660" s="86"/>
      <c r="L1660" s="119"/>
      <c r="M1660" s="114" t="str">
        <f t="shared" si="25"/>
        <v xml:space="preserve">   </v>
      </c>
    </row>
    <row r="1661" spans="1:13" s="55" customFormat="1" x14ac:dyDescent="0.2">
      <c r="A1661" s="262"/>
      <c r="B1661" s="255"/>
      <c r="C1661" s="115"/>
      <c r="D1661" s="116"/>
      <c r="E1661" s="117"/>
      <c r="F1661" s="118"/>
      <c r="G1661" s="112"/>
      <c r="H1661" s="112"/>
      <c r="I1661" s="111"/>
      <c r="J1661" s="111"/>
      <c r="K1661" s="86"/>
      <c r="L1661" s="119"/>
      <c r="M1661" s="114" t="str">
        <f t="shared" si="25"/>
        <v xml:space="preserve">   </v>
      </c>
    </row>
    <row r="1662" spans="1:13" s="55" customFormat="1" x14ac:dyDescent="0.2">
      <c r="A1662" s="262"/>
      <c r="B1662" s="255"/>
      <c r="C1662" s="115"/>
      <c r="D1662" s="116"/>
      <c r="E1662" s="117"/>
      <c r="F1662" s="118"/>
      <c r="G1662" s="112"/>
      <c r="H1662" s="112"/>
      <c r="I1662" s="111"/>
      <c r="J1662" s="111"/>
      <c r="K1662" s="86"/>
      <c r="L1662" s="119"/>
      <c r="M1662" s="114" t="str">
        <f t="shared" si="25"/>
        <v xml:space="preserve">   </v>
      </c>
    </row>
    <row r="1663" spans="1:13" s="55" customFormat="1" x14ac:dyDescent="0.2">
      <c r="A1663" s="262"/>
      <c r="B1663" s="255"/>
      <c r="C1663" s="115"/>
      <c r="D1663" s="116"/>
      <c r="E1663" s="117"/>
      <c r="F1663" s="118"/>
      <c r="G1663" s="112"/>
      <c r="H1663" s="112"/>
      <c r="I1663" s="111"/>
      <c r="J1663" s="111"/>
      <c r="K1663" s="86"/>
      <c r="L1663" s="119"/>
      <c r="M1663" s="114" t="str">
        <f t="shared" si="25"/>
        <v xml:space="preserve">   </v>
      </c>
    </row>
    <row r="1664" spans="1:13" s="55" customFormat="1" x14ac:dyDescent="0.2">
      <c r="A1664" s="262"/>
      <c r="B1664" s="255"/>
      <c r="C1664" s="115"/>
      <c r="D1664" s="116"/>
      <c r="E1664" s="117"/>
      <c r="F1664" s="118"/>
      <c r="G1664" s="112"/>
      <c r="H1664" s="112"/>
      <c r="I1664" s="111"/>
      <c r="J1664" s="111"/>
      <c r="K1664" s="86"/>
      <c r="L1664" s="119"/>
      <c r="M1664" s="114" t="str">
        <f t="shared" si="25"/>
        <v xml:space="preserve">   </v>
      </c>
    </row>
    <row r="1665" spans="1:13" s="55" customFormat="1" ht="12.75" customHeight="1" x14ac:dyDescent="0.2">
      <c r="A1665" s="262" t="s">
        <v>130</v>
      </c>
      <c r="B1665" s="255" t="s">
        <v>104</v>
      </c>
      <c r="C1665" s="111"/>
      <c r="D1665" s="111"/>
      <c r="E1665" s="111"/>
      <c r="F1665" s="111"/>
      <c r="G1665" s="112"/>
      <c r="H1665" s="112"/>
      <c r="I1665" s="111"/>
      <c r="J1665" s="111"/>
      <c r="K1665" s="86"/>
      <c r="L1665" s="113" t="str">
        <f>CONCATENATE(C1665," ",D1665," ",E1665," ",F1665," ",C1666," ",D1666," ",E1666," ",F1666)</f>
        <v xml:space="preserve">       </v>
      </c>
      <c r="M1665" s="114" t="str">
        <f t="shared" si="25"/>
        <v xml:space="preserve">   </v>
      </c>
    </row>
    <row r="1666" spans="1:13" s="55" customFormat="1" x14ac:dyDescent="0.2">
      <c r="A1666" s="262"/>
      <c r="B1666" s="255"/>
      <c r="C1666" s="115"/>
      <c r="D1666" s="116"/>
      <c r="E1666" s="117"/>
      <c r="F1666" s="118"/>
      <c r="G1666" s="112"/>
      <c r="H1666" s="112"/>
      <c r="I1666" s="111"/>
      <c r="J1666" s="111"/>
      <c r="K1666" s="86"/>
      <c r="L1666" s="119"/>
      <c r="M1666" s="114" t="str">
        <f t="shared" si="25"/>
        <v xml:space="preserve">   </v>
      </c>
    </row>
    <row r="1667" spans="1:13" s="55" customFormat="1" x14ac:dyDescent="0.2">
      <c r="A1667" s="262"/>
      <c r="B1667" s="255"/>
      <c r="C1667" s="115"/>
      <c r="D1667" s="116"/>
      <c r="E1667" s="117"/>
      <c r="F1667" s="118"/>
      <c r="G1667" s="112"/>
      <c r="H1667" s="112"/>
      <c r="I1667" s="111"/>
      <c r="J1667" s="111"/>
      <c r="K1667" s="86"/>
      <c r="L1667" s="119"/>
      <c r="M1667" s="114" t="str">
        <f t="shared" si="25"/>
        <v xml:space="preserve">   </v>
      </c>
    </row>
    <row r="1668" spans="1:13" s="55" customFormat="1" x14ac:dyDescent="0.2">
      <c r="A1668" s="262"/>
      <c r="B1668" s="255"/>
      <c r="C1668" s="115"/>
      <c r="D1668" s="116"/>
      <c r="E1668" s="117"/>
      <c r="F1668" s="118"/>
      <c r="G1668" s="112"/>
      <c r="H1668" s="112"/>
      <c r="I1668" s="111"/>
      <c r="J1668" s="111"/>
      <c r="K1668" s="86"/>
      <c r="L1668" s="119"/>
      <c r="M1668" s="114" t="str">
        <f t="shared" si="25"/>
        <v xml:space="preserve">   </v>
      </c>
    </row>
    <row r="1669" spans="1:13" s="55" customFormat="1" x14ac:dyDescent="0.2">
      <c r="A1669" s="262"/>
      <c r="B1669" s="255"/>
      <c r="C1669" s="115"/>
      <c r="D1669" s="116"/>
      <c r="E1669" s="117"/>
      <c r="F1669" s="118"/>
      <c r="G1669" s="112"/>
      <c r="H1669" s="112"/>
      <c r="I1669" s="111"/>
      <c r="J1669" s="111"/>
      <c r="K1669" s="86"/>
      <c r="L1669" s="119"/>
      <c r="M1669" s="114" t="str">
        <f t="shared" si="25"/>
        <v xml:space="preserve">   </v>
      </c>
    </row>
    <row r="1670" spans="1:13" s="55" customFormat="1" x14ac:dyDescent="0.2">
      <c r="A1670" s="262"/>
      <c r="B1670" s="255"/>
      <c r="C1670" s="115"/>
      <c r="D1670" s="116"/>
      <c r="E1670" s="117"/>
      <c r="F1670" s="118"/>
      <c r="G1670" s="112"/>
      <c r="H1670" s="112"/>
      <c r="I1670" s="111"/>
      <c r="J1670" s="111"/>
      <c r="K1670" s="86"/>
      <c r="L1670" s="119"/>
      <c r="M1670" s="114" t="str">
        <f t="shared" si="25"/>
        <v xml:space="preserve">   </v>
      </c>
    </row>
    <row r="1671" spans="1:13" s="55" customFormat="1" x14ac:dyDescent="0.2">
      <c r="A1671" s="262"/>
      <c r="B1671" s="255"/>
      <c r="C1671" s="115"/>
      <c r="D1671" s="116"/>
      <c r="E1671" s="117"/>
      <c r="F1671" s="118"/>
      <c r="G1671" s="112"/>
      <c r="H1671" s="112"/>
      <c r="I1671" s="111"/>
      <c r="J1671" s="111"/>
      <c r="K1671" s="86"/>
      <c r="L1671" s="119"/>
      <c r="M1671" s="114" t="str">
        <f t="shared" si="25"/>
        <v xml:space="preserve">   </v>
      </c>
    </row>
    <row r="1672" spans="1:13" s="55" customFormat="1" x14ac:dyDescent="0.2">
      <c r="A1672" s="262"/>
      <c r="B1672" s="255"/>
      <c r="C1672" s="115"/>
      <c r="D1672" s="116"/>
      <c r="E1672" s="117"/>
      <c r="F1672" s="118"/>
      <c r="G1672" s="112"/>
      <c r="H1672" s="112"/>
      <c r="I1672" s="111"/>
      <c r="J1672" s="111"/>
      <c r="K1672" s="86"/>
      <c r="L1672" s="119"/>
      <c r="M1672" s="114" t="str">
        <f t="shared" si="25"/>
        <v xml:space="preserve">   </v>
      </c>
    </row>
    <row r="1673" spans="1:13" s="55" customFormat="1" x14ac:dyDescent="0.2">
      <c r="A1673" s="262"/>
      <c r="B1673" s="255"/>
      <c r="C1673" s="115"/>
      <c r="D1673" s="116"/>
      <c r="E1673" s="117"/>
      <c r="F1673" s="118"/>
      <c r="G1673" s="112"/>
      <c r="H1673" s="112"/>
      <c r="I1673" s="111"/>
      <c r="J1673" s="111"/>
      <c r="K1673" s="86"/>
      <c r="L1673" s="119"/>
      <c r="M1673" s="114" t="str">
        <f t="shared" si="25"/>
        <v xml:space="preserve">   </v>
      </c>
    </row>
    <row r="1674" spans="1:13" s="55" customFormat="1" x14ac:dyDescent="0.2">
      <c r="A1674" s="262"/>
      <c r="B1674" s="255"/>
      <c r="C1674" s="115"/>
      <c r="D1674" s="116"/>
      <c r="E1674" s="117"/>
      <c r="F1674" s="118"/>
      <c r="G1674" s="112"/>
      <c r="H1674" s="112"/>
      <c r="I1674" s="111"/>
      <c r="J1674" s="111"/>
      <c r="K1674" s="86"/>
      <c r="L1674" s="119"/>
      <c r="M1674" s="114" t="str">
        <f t="shared" si="25"/>
        <v xml:space="preserve">   </v>
      </c>
    </row>
    <row r="1675" spans="1:13" s="55" customFormat="1" ht="12.75" customHeight="1" x14ac:dyDescent="0.2">
      <c r="A1675" s="262" t="s">
        <v>130</v>
      </c>
      <c r="B1675" s="255" t="s">
        <v>104</v>
      </c>
      <c r="C1675" s="111"/>
      <c r="D1675" s="111"/>
      <c r="E1675" s="111"/>
      <c r="F1675" s="111"/>
      <c r="G1675" s="112"/>
      <c r="H1675" s="112"/>
      <c r="I1675" s="111"/>
      <c r="J1675" s="111"/>
      <c r="K1675" s="86"/>
      <c r="L1675" s="113" t="str">
        <f>CONCATENATE(C1675," ",D1675," ",E1675," ",F1675," ",C1676," ",D1676," ",E1676," ",F1676)</f>
        <v xml:space="preserve">       </v>
      </c>
      <c r="M1675" s="114" t="str">
        <f t="shared" ref="M1675:M1738" si="26">CONCATENATE(G1675," ",H1675," ",I1675," ",J1675)</f>
        <v xml:space="preserve">   </v>
      </c>
    </row>
    <row r="1676" spans="1:13" s="55" customFormat="1" x14ac:dyDescent="0.2">
      <c r="A1676" s="262"/>
      <c r="B1676" s="255"/>
      <c r="C1676" s="115"/>
      <c r="D1676" s="116"/>
      <c r="E1676" s="117"/>
      <c r="F1676" s="118"/>
      <c r="G1676" s="112"/>
      <c r="H1676" s="112"/>
      <c r="I1676" s="111"/>
      <c r="J1676" s="111"/>
      <c r="K1676" s="86"/>
      <c r="L1676" s="119"/>
      <c r="M1676" s="114" t="str">
        <f t="shared" si="26"/>
        <v xml:space="preserve">   </v>
      </c>
    </row>
    <row r="1677" spans="1:13" s="55" customFormat="1" x14ac:dyDescent="0.2">
      <c r="A1677" s="262"/>
      <c r="B1677" s="255"/>
      <c r="C1677" s="115"/>
      <c r="D1677" s="116"/>
      <c r="E1677" s="117"/>
      <c r="F1677" s="118"/>
      <c r="G1677" s="112"/>
      <c r="H1677" s="112"/>
      <c r="I1677" s="111"/>
      <c r="J1677" s="111"/>
      <c r="K1677" s="86"/>
      <c r="L1677" s="119"/>
      <c r="M1677" s="114" t="str">
        <f t="shared" si="26"/>
        <v xml:space="preserve">   </v>
      </c>
    </row>
    <row r="1678" spans="1:13" s="55" customFormat="1" x14ac:dyDescent="0.2">
      <c r="A1678" s="262"/>
      <c r="B1678" s="255"/>
      <c r="C1678" s="115"/>
      <c r="D1678" s="116"/>
      <c r="E1678" s="117"/>
      <c r="F1678" s="118"/>
      <c r="G1678" s="112"/>
      <c r="H1678" s="112"/>
      <c r="I1678" s="111"/>
      <c r="J1678" s="111"/>
      <c r="K1678" s="86"/>
      <c r="L1678" s="119"/>
      <c r="M1678" s="114" t="str">
        <f t="shared" si="26"/>
        <v xml:space="preserve">   </v>
      </c>
    </row>
    <row r="1679" spans="1:13" s="55" customFormat="1" x14ac:dyDescent="0.2">
      <c r="A1679" s="262"/>
      <c r="B1679" s="255"/>
      <c r="C1679" s="115"/>
      <c r="D1679" s="116"/>
      <c r="E1679" s="117"/>
      <c r="F1679" s="118"/>
      <c r="G1679" s="112"/>
      <c r="H1679" s="112"/>
      <c r="I1679" s="111"/>
      <c r="J1679" s="111"/>
      <c r="K1679" s="86"/>
      <c r="L1679" s="119"/>
      <c r="M1679" s="114" t="str">
        <f t="shared" si="26"/>
        <v xml:space="preserve">   </v>
      </c>
    </row>
    <row r="1680" spans="1:13" s="55" customFormat="1" x14ac:dyDescent="0.2">
      <c r="A1680" s="262"/>
      <c r="B1680" s="255"/>
      <c r="C1680" s="115"/>
      <c r="D1680" s="116"/>
      <c r="E1680" s="117"/>
      <c r="F1680" s="118"/>
      <c r="G1680" s="112"/>
      <c r="H1680" s="112"/>
      <c r="I1680" s="111"/>
      <c r="J1680" s="111"/>
      <c r="K1680" s="86"/>
      <c r="L1680" s="119"/>
      <c r="M1680" s="114" t="str">
        <f t="shared" si="26"/>
        <v xml:space="preserve">   </v>
      </c>
    </row>
    <row r="1681" spans="1:13" s="55" customFormat="1" x14ac:dyDescent="0.2">
      <c r="A1681" s="262"/>
      <c r="B1681" s="255"/>
      <c r="C1681" s="115"/>
      <c r="D1681" s="116"/>
      <c r="E1681" s="117"/>
      <c r="F1681" s="118"/>
      <c r="G1681" s="112"/>
      <c r="H1681" s="112"/>
      <c r="I1681" s="111"/>
      <c r="J1681" s="111"/>
      <c r="K1681" s="86"/>
      <c r="L1681" s="119"/>
      <c r="M1681" s="114" t="str">
        <f t="shared" si="26"/>
        <v xml:space="preserve">   </v>
      </c>
    </row>
    <row r="1682" spans="1:13" s="55" customFormat="1" x14ac:dyDescent="0.2">
      <c r="A1682" s="262"/>
      <c r="B1682" s="255"/>
      <c r="C1682" s="115"/>
      <c r="D1682" s="116"/>
      <c r="E1682" s="117"/>
      <c r="F1682" s="118"/>
      <c r="G1682" s="112"/>
      <c r="H1682" s="112"/>
      <c r="I1682" s="111"/>
      <c r="J1682" s="111"/>
      <c r="K1682" s="86"/>
      <c r="L1682" s="119"/>
      <c r="M1682" s="114" t="str">
        <f t="shared" si="26"/>
        <v xml:space="preserve">   </v>
      </c>
    </row>
    <row r="1683" spans="1:13" s="55" customFormat="1" x14ac:dyDescent="0.2">
      <c r="A1683" s="262"/>
      <c r="B1683" s="255"/>
      <c r="C1683" s="115"/>
      <c r="D1683" s="116"/>
      <c r="E1683" s="117"/>
      <c r="F1683" s="118"/>
      <c r="G1683" s="112"/>
      <c r="H1683" s="112"/>
      <c r="I1683" s="111"/>
      <c r="J1683" s="111"/>
      <c r="K1683" s="86"/>
      <c r="L1683" s="119"/>
      <c r="M1683" s="114" t="str">
        <f t="shared" si="26"/>
        <v xml:space="preserve">   </v>
      </c>
    </row>
    <row r="1684" spans="1:13" s="55" customFormat="1" x14ac:dyDescent="0.2">
      <c r="A1684" s="262"/>
      <c r="B1684" s="255"/>
      <c r="C1684" s="115"/>
      <c r="D1684" s="116"/>
      <c r="E1684" s="117"/>
      <c r="F1684" s="118"/>
      <c r="G1684" s="112"/>
      <c r="H1684" s="112"/>
      <c r="I1684" s="111"/>
      <c r="J1684" s="111"/>
      <c r="K1684" s="86"/>
      <c r="L1684" s="119"/>
      <c r="M1684" s="114" t="str">
        <f t="shared" si="26"/>
        <v xml:space="preserve">   </v>
      </c>
    </row>
    <row r="1685" spans="1:13" s="55" customFormat="1" ht="12.75" customHeight="1" x14ac:dyDescent="0.2">
      <c r="A1685" s="262" t="s">
        <v>130</v>
      </c>
      <c r="B1685" s="255" t="s">
        <v>104</v>
      </c>
      <c r="C1685" s="111"/>
      <c r="D1685" s="111"/>
      <c r="E1685" s="111"/>
      <c r="F1685" s="111"/>
      <c r="G1685" s="112"/>
      <c r="H1685" s="112"/>
      <c r="I1685" s="111"/>
      <c r="J1685" s="111"/>
      <c r="K1685" s="86"/>
      <c r="L1685" s="113" t="str">
        <f>CONCATENATE(C1685," ",D1685," ",E1685," ",F1685," ",C1686," ",D1686," ",E1686," ",F1686)</f>
        <v xml:space="preserve">       </v>
      </c>
      <c r="M1685" s="114" t="str">
        <f t="shared" si="26"/>
        <v xml:space="preserve">   </v>
      </c>
    </row>
    <row r="1686" spans="1:13" s="55" customFormat="1" x14ac:dyDescent="0.2">
      <c r="A1686" s="262"/>
      <c r="B1686" s="255"/>
      <c r="C1686" s="115"/>
      <c r="D1686" s="116"/>
      <c r="E1686" s="117"/>
      <c r="F1686" s="118"/>
      <c r="G1686" s="112"/>
      <c r="H1686" s="112"/>
      <c r="I1686" s="111"/>
      <c r="J1686" s="111"/>
      <c r="K1686" s="86"/>
      <c r="L1686" s="119"/>
      <c r="M1686" s="114" t="str">
        <f t="shared" si="26"/>
        <v xml:space="preserve">   </v>
      </c>
    </row>
    <row r="1687" spans="1:13" s="55" customFormat="1" x14ac:dyDescent="0.2">
      <c r="A1687" s="262"/>
      <c r="B1687" s="255"/>
      <c r="C1687" s="115"/>
      <c r="D1687" s="116"/>
      <c r="E1687" s="117"/>
      <c r="F1687" s="118"/>
      <c r="G1687" s="112"/>
      <c r="H1687" s="112"/>
      <c r="I1687" s="111"/>
      <c r="J1687" s="111"/>
      <c r="K1687" s="86"/>
      <c r="L1687" s="119"/>
      <c r="M1687" s="114" t="str">
        <f t="shared" si="26"/>
        <v xml:space="preserve">   </v>
      </c>
    </row>
    <row r="1688" spans="1:13" s="55" customFormat="1" x14ac:dyDescent="0.2">
      <c r="A1688" s="262"/>
      <c r="B1688" s="255"/>
      <c r="C1688" s="115"/>
      <c r="D1688" s="116"/>
      <c r="E1688" s="117"/>
      <c r="F1688" s="118"/>
      <c r="G1688" s="112"/>
      <c r="H1688" s="112"/>
      <c r="I1688" s="111"/>
      <c r="J1688" s="111"/>
      <c r="K1688" s="86"/>
      <c r="L1688" s="119"/>
      <c r="M1688" s="114" t="str">
        <f t="shared" si="26"/>
        <v xml:space="preserve">   </v>
      </c>
    </row>
    <row r="1689" spans="1:13" s="55" customFormat="1" x14ac:dyDescent="0.2">
      <c r="A1689" s="262"/>
      <c r="B1689" s="255"/>
      <c r="C1689" s="115"/>
      <c r="D1689" s="116"/>
      <c r="E1689" s="117"/>
      <c r="F1689" s="118"/>
      <c r="G1689" s="112"/>
      <c r="H1689" s="112"/>
      <c r="I1689" s="111"/>
      <c r="J1689" s="111"/>
      <c r="K1689" s="86"/>
      <c r="L1689" s="119"/>
      <c r="M1689" s="114" t="str">
        <f t="shared" si="26"/>
        <v xml:space="preserve">   </v>
      </c>
    </row>
    <row r="1690" spans="1:13" s="55" customFormat="1" x14ac:dyDescent="0.2">
      <c r="A1690" s="262"/>
      <c r="B1690" s="255"/>
      <c r="C1690" s="115"/>
      <c r="D1690" s="116"/>
      <c r="E1690" s="117"/>
      <c r="F1690" s="118"/>
      <c r="G1690" s="112"/>
      <c r="H1690" s="112"/>
      <c r="I1690" s="111"/>
      <c r="J1690" s="111"/>
      <c r="K1690" s="86"/>
      <c r="L1690" s="119"/>
      <c r="M1690" s="114" t="str">
        <f t="shared" si="26"/>
        <v xml:space="preserve">   </v>
      </c>
    </row>
    <row r="1691" spans="1:13" s="55" customFormat="1" x14ac:dyDescent="0.2">
      <c r="A1691" s="262"/>
      <c r="B1691" s="255"/>
      <c r="C1691" s="115"/>
      <c r="D1691" s="116"/>
      <c r="E1691" s="117"/>
      <c r="F1691" s="118"/>
      <c r="G1691" s="112"/>
      <c r="H1691" s="112"/>
      <c r="I1691" s="111"/>
      <c r="J1691" s="111"/>
      <c r="K1691" s="86"/>
      <c r="L1691" s="119"/>
      <c r="M1691" s="114" t="str">
        <f t="shared" si="26"/>
        <v xml:space="preserve">   </v>
      </c>
    </row>
    <row r="1692" spans="1:13" s="55" customFormat="1" x14ac:dyDescent="0.2">
      <c r="A1692" s="262"/>
      <c r="B1692" s="255"/>
      <c r="C1692" s="115"/>
      <c r="D1692" s="116"/>
      <c r="E1692" s="117"/>
      <c r="F1692" s="118"/>
      <c r="G1692" s="112"/>
      <c r="H1692" s="112"/>
      <c r="I1692" s="111"/>
      <c r="J1692" s="111"/>
      <c r="K1692" s="86"/>
      <c r="L1692" s="119"/>
      <c r="M1692" s="114" t="str">
        <f t="shared" si="26"/>
        <v xml:space="preserve">   </v>
      </c>
    </row>
    <row r="1693" spans="1:13" s="55" customFormat="1" x14ac:dyDescent="0.2">
      <c r="A1693" s="262"/>
      <c r="B1693" s="255"/>
      <c r="C1693" s="115"/>
      <c r="D1693" s="116"/>
      <c r="E1693" s="117"/>
      <c r="F1693" s="118"/>
      <c r="G1693" s="112"/>
      <c r="H1693" s="112"/>
      <c r="I1693" s="111"/>
      <c r="J1693" s="111"/>
      <c r="K1693" s="86"/>
      <c r="L1693" s="119"/>
      <c r="M1693" s="114" t="str">
        <f t="shared" si="26"/>
        <v xml:space="preserve">   </v>
      </c>
    </row>
    <row r="1694" spans="1:13" s="55" customFormat="1" x14ac:dyDescent="0.2">
      <c r="A1694" s="262"/>
      <c r="B1694" s="255"/>
      <c r="C1694" s="115"/>
      <c r="D1694" s="116"/>
      <c r="E1694" s="117"/>
      <c r="F1694" s="118"/>
      <c r="G1694" s="112"/>
      <c r="H1694" s="112"/>
      <c r="I1694" s="111"/>
      <c r="J1694" s="111"/>
      <c r="K1694" s="86"/>
      <c r="L1694" s="119"/>
      <c r="M1694" s="114" t="str">
        <f t="shared" si="26"/>
        <v xml:space="preserve">   </v>
      </c>
    </row>
    <row r="1695" spans="1:13" s="55" customFormat="1" ht="12.75" customHeight="1" x14ac:dyDescent="0.2">
      <c r="A1695" s="262" t="s">
        <v>130</v>
      </c>
      <c r="B1695" s="255" t="s">
        <v>104</v>
      </c>
      <c r="C1695" s="111"/>
      <c r="D1695" s="111"/>
      <c r="E1695" s="111"/>
      <c r="F1695" s="111"/>
      <c r="G1695" s="112"/>
      <c r="H1695" s="112"/>
      <c r="I1695" s="111"/>
      <c r="J1695" s="111"/>
      <c r="K1695" s="86"/>
      <c r="L1695" s="113" t="str">
        <f>CONCATENATE(C1695," ",D1695," ",E1695," ",F1695," ",C1696," ",D1696," ",E1696," ",F1696)</f>
        <v xml:space="preserve">       </v>
      </c>
      <c r="M1695" s="114" t="str">
        <f t="shared" si="26"/>
        <v xml:space="preserve">   </v>
      </c>
    </row>
    <row r="1696" spans="1:13" s="55" customFormat="1" x14ac:dyDescent="0.2">
      <c r="A1696" s="262"/>
      <c r="B1696" s="255"/>
      <c r="C1696" s="115"/>
      <c r="D1696" s="116"/>
      <c r="E1696" s="117"/>
      <c r="F1696" s="118"/>
      <c r="G1696" s="112"/>
      <c r="H1696" s="112"/>
      <c r="I1696" s="111"/>
      <c r="J1696" s="111"/>
      <c r="K1696" s="86"/>
      <c r="L1696" s="119"/>
      <c r="M1696" s="114" t="str">
        <f t="shared" si="26"/>
        <v xml:space="preserve">   </v>
      </c>
    </row>
    <row r="1697" spans="1:13" s="55" customFormat="1" x14ac:dyDescent="0.2">
      <c r="A1697" s="262"/>
      <c r="B1697" s="255"/>
      <c r="C1697" s="115"/>
      <c r="D1697" s="116"/>
      <c r="E1697" s="117"/>
      <c r="F1697" s="118"/>
      <c r="G1697" s="112"/>
      <c r="H1697" s="112"/>
      <c r="I1697" s="111"/>
      <c r="J1697" s="111"/>
      <c r="K1697" s="86"/>
      <c r="L1697" s="119"/>
      <c r="M1697" s="114" t="str">
        <f t="shared" si="26"/>
        <v xml:space="preserve">   </v>
      </c>
    </row>
    <row r="1698" spans="1:13" s="55" customFormat="1" x14ac:dyDescent="0.2">
      <c r="A1698" s="262"/>
      <c r="B1698" s="255"/>
      <c r="C1698" s="115"/>
      <c r="D1698" s="116"/>
      <c r="E1698" s="117"/>
      <c r="F1698" s="118"/>
      <c r="G1698" s="112"/>
      <c r="H1698" s="112"/>
      <c r="I1698" s="111"/>
      <c r="J1698" s="111"/>
      <c r="K1698" s="86"/>
      <c r="L1698" s="119"/>
      <c r="M1698" s="114" t="str">
        <f t="shared" si="26"/>
        <v xml:space="preserve">   </v>
      </c>
    </row>
    <row r="1699" spans="1:13" s="55" customFormat="1" x14ac:dyDescent="0.2">
      <c r="A1699" s="262"/>
      <c r="B1699" s="255"/>
      <c r="C1699" s="115"/>
      <c r="D1699" s="116"/>
      <c r="E1699" s="117"/>
      <c r="F1699" s="118"/>
      <c r="G1699" s="112"/>
      <c r="H1699" s="112"/>
      <c r="I1699" s="111"/>
      <c r="J1699" s="111"/>
      <c r="K1699" s="86"/>
      <c r="L1699" s="119"/>
      <c r="M1699" s="114" t="str">
        <f t="shared" si="26"/>
        <v xml:space="preserve">   </v>
      </c>
    </row>
    <row r="1700" spans="1:13" s="55" customFormat="1" x14ac:dyDescent="0.2">
      <c r="A1700" s="262"/>
      <c r="B1700" s="255"/>
      <c r="C1700" s="115"/>
      <c r="D1700" s="116"/>
      <c r="E1700" s="117"/>
      <c r="F1700" s="118"/>
      <c r="G1700" s="112"/>
      <c r="H1700" s="112"/>
      <c r="I1700" s="111"/>
      <c r="J1700" s="111"/>
      <c r="K1700" s="86"/>
      <c r="L1700" s="119"/>
      <c r="M1700" s="114" t="str">
        <f t="shared" si="26"/>
        <v xml:space="preserve">   </v>
      </c>
    </row>
    <row r="1701" spans="1:13" s="55" customFormat="1" x14ac:dyDescent="0.2">
      <c r="A1701" s="262"/>
      <c r="B1701" s="255"/>
      <c r="C1701" s="115"/>
      <c r="D1701" s="116"/>
      <c r="E1701" s="117"/>
      <c r="F1701" s="118"/>
      <c r="G1701" s="112"/>
      <c r="H1701" s="112"/>
      <c r="I1701" s="111"/>
      <c r="J1701" s="111"/>
      <c r="K1701" s="86"/>
      <c r="L1701" s="119"/>
      <c r="M1701" s="114" t="str">
        <f t="shared" si="26"/>
        <v xml:space="preserve">   </v>
      </c>
    </row>
    <row r="1702" spans="1:13" s="55" customFormat="1" x14ac:dyDescent="0.2">
      <c r="A1702" s="262"/>
      <c r="B1702" s="255"/>
      <c r="C1702" s="115"/>
      <c r="D1702" s="116"/>
      <c r="E1702" s="117"/>
      <c r="F1702" s="118"/>
      <c r="G1702" s="112"/>
      <c r="H1702" s="112"/>
      <c r="I1702" s="111"/>
      <c r="J1702" s="111"/>
      <c r="K1702" s="86"/>
      <c r="L1702" s="119"/>
      <c r="M1702" s="114" t="str">
        <f t="shared" si="26"/>
        <v xml:space="preserve">   </v>
      </c>
    </row>
    <row r="1703" spans="1:13" s="55" customFormat="1" x14ac:dyDescent="0.2">
      <c r="A1703" s="262"/>
      <c r="B1703" s="255"/>
      <c r="C1703" s="115"/>
      <c r="D1703" s="116"/>
      <c r="E1703" s="117"/>
      <c r="F1703" s="118"/>
      <c r="G1703" s="112"/>
      <c r="H1703" s="112"/>
      <c r="I1703" s="111"/>
      <c r="J1703" s="111"/>
      <c r="K1703" s="86"/>
      <c r="L1703" s="119"/>
      <c r="M1703" s="114" t="str">
        <f t="shared" si="26"/>
        <v xml:space="preserve">   </v>
      </c>
    </row>
    <row r="1704" spans="1:13" s="55" customFormat="1" x14ac:dyDescent="0.2">
      <c r="A1704" s="262"/>
      <c r="B1704" s="255"/>
      <c r="C1704" s="115"/>
      <c r="D1704" s="116"/>
      <c r="E1704" s="117"/>
      <c r="F1704" s="118"/>
      <c r="G1704" s="112"/>
      <c r="H1704" s="112"/>
      <c r="I1704" s="111"/>
      <c r="J1704" s="111"/>
      <c r="K1704" s="86"/>
      <c r="L1704" s="119"/>
      <c r="M1704" s="114" t="str">
        <f t="shared" si="26"/>
        <v xml:space="preserve">   </v>
      </c>
    </row>
    <row r="1705" spans="1:13" s="55" customFormat="1" ht="12.75" customHeight="1" x14ac:dyDescent="0.2">
      <c r="A1705" s="262" t="s">
        <v>130</v>
      </c>
      <c r="B1705" s="255" t="s">
        <v>104</v>
      </c>
      <c r="C1705" s="111"/>
      <c r="D1705" s="111"/>
      <c r="E1705" s="111"/>
      <c r="F1705" s="111"/>
      <c r="G1705" s="112"/>
      <c r="H1705" s="112"/>
      <c r="I1705" s="111"/>
      <c r="J1705" s="111"/>
      <c r="K1705" s="86"/>
      <c r="L1705" s="113" t="str">
        <f>CONCATENATE(C1705," ",D1705," ",E1705," ",F1705," ",C1706," ",D1706," ",E1706," ",F1706)</f>
        <v xml:space="preserve">       </v>
      </c>
      <c r="M1705" s="114" t="str">
        <f t="shared" si="26"/>
        <v xml:space="preserve">   </v>
      </c>
    </row>
    <row r="1706" spans="1:13" s="55" customFormat="1" x14ac:dyDescent="0.2">
      <c r="A1706" s="262"/>
      <c r="B1706" s="255"/>
      <c r="C1706" s="115"/>
      <c r="D1706" s="116"/>
      <c r="E1706" s="117"/>
      <c r="F1706" s="118"/>
      <c r="G1706" s="112"/>
      <c r="H1706" s="112"/>
      <c r="I1706" s="111"/>
      <c r="J1706" s="111"/>
      <c r="K1706" s="86"/>
      <c r="L1706" s="119"/>
      <c r="M1706" s="114" t="str">
        <f t="shared" si="26"/>
        <v xml:space="preserve">   </v>
      </c>
    </row>
    <row r="1707" spans="1:13" s="55" customFormat="1" x14ac:dyDescent="0.2">
      <c r="A1707" s="262"/>
      <c r="B1707" s="255"/>
      <c r="C1707" s="115"/>
      <c r="D1707" s="116"/>
      <c r="E1707" s="117"/>
      <c r="F1707" s="118"/>
      <c r="G1707" s="112"/>
      <c r="H1707" s="112"/>
      <c r="I1707" s="111"/>
      <c r="J1707" s="111"/>
      <c r="K1707" s="86"/>
      <c r="L1707" s="119"/>
      <c r="M1707" s="114" t="str">
        <f t="shared" si="26"/>
        <v xml:space="preserve">   </v>
      </c>
    </row>
    <row r="1708" spans="1:13" s="55" customFormat="1" x14ac:dyDescent="0.2">
      <c r="A1708" s="262"/>
      <c r="B1708" s="255"/>
      <c r="C1708" s="115"/>
      <c r="D1708" s="116"/>
      <c r="E1708" s="117"/>
      <c r="F1708" s="118"/>
      <c r="G1708" s="112"/>
      <c r="H1708" s="112"/>
      <c r="I1708" s="111"/>
      <c r="J1708" s="111"/>
      <c r="K1708" s="86"/>
      <c r="L1708" s="119"/>
      <c r="M1708" s="114" t="str">
        <f t="shared" si="26"/>
        <v xml:space="preserve">   </v>
      </c>
    </row>
    <row r="1709" spans="1:13" s="55" customFormat="1" x14ac:dyDescent="0.2">
      <c r="A1709" s="262"/>
      <c r="B1709" s="255"/>
      <c r="C1709" s="115"/>
      <c r="D1709" s="116"/>
      <c r="E1709" s="117"/>
      <c r="F1709" s="118"/>
      <c r="G1709" s="112"/>
      <c r="H1709" s="112"/>
      <c r="I1709" s="111"/>
      <c r="J1709" s="111"/>
      <c r="K1709" s="86"/>
      <c r="L1709" s="119"/>
      <c r="M1709" s="114" t="str">
        <f t="shared" si="26"/>
        <v xml:space="preserve">   </v>
      </c>
    </row>
    <row r="1710" spans="1:13" s="55" customFormat="1" x14ac:dyDescent="0.2">
      <c r="A1710" s="262"/>
      <c r="B1710" s="255"/>
      <c r="C1710" s="115"/>
      <c r="D1710" s="116"/>
      <c r="E1710" s="117"/>
      <c r="F1710" s="118"/>
      <c r="G1710" s="112"/>
      <c r="H1710" s="112"/>
      <c r="I1710" s="111"/>
      <c r="J1710" s="111"/>
      <c r="K1710" s="86"/>
      <c r="L1710" s="119"/>
      <c r="M1710" s="114" t="str">
        <f t="shared" si="26"/>
        <v xml:space="preserve">   </v>
      </c>
    </row>
    <row r="1711" spans="1:13" s="55" customFormat="1" x14ac:dyDescent="0.2">
      <c r="A1711" s="262"/>
      <c r="B1711" s="255"/>
      <c r="C1711" s="115"/>
      <c r="D1711" s="116"/>
      <c r="E1711" s="117"/>
      <c r="F1711" s="118"/>
      <c r="G1711" s="112"/>
      <c r="H1711" s="112"/>
      <c r="I1711" s="111"/>
      <c r="J1711" s="111"/>
      <c r="K1711" s="86"/>
      <c r="L1711" s="119"/>
      <c r="M1711" s="114" t="str">
        <f t="shared" si="26"/>
        <v xml:space="preserve">   </v>
      </c>
    </row>
    <row r="1712" spans="1:13" s="55" customFormat="1" x14ac:dyDescent="0.2">
      <c r="A1712" s="262"/>
      <c r="B1712" s="255"/>
      <c r="C1712" s="115"/>
      <c r="D1712" s="116"/>
      <c r="E1712" s="117"/>
      <c r="F1712" s="118"/>
      <c r="G1712" s="112"/>
      <c r="H1712" s="112"/>
      <c r="I1712" s="111"/>
      <c r="J1712" s="111"/>
      <c r="K1712" s="86"/>
      <c r="L1712" s="119"/>
      <c r="M1712" s="114" t="str">
        <f t="shared" si="26"/>
        <v xml:space="preserve">   </v>
      </c>
    </row>
    <row r="1713" spans="1:13" s="55" customFormat="1" x14ac:dyDescent="0.2">
      <c r="A1713" s="262"/>
      <c r="B1713" s="255"/>
      <c r="C1713" s="115"/>
      <c r="D1713" s="116"/>
      <c r="E1713" s="117"/>
      <c r="F1713" s="118"/>
      <c r="G1713" s="112"/>
      <c r="H1713" s="112"/>
      <c r="I1713" s="111"/>
      <c r="J1713" s="111"/>
      <c r="K1713" s="86"/>
      <c r="L1713" s="119"/>
      <c r="M1713" s="114" t="str">
        <f t="shared" si="26"/>
        <v xml:space="preserve">   </v>
      </c>
    </row>
    <row r="1714" spans="1:13" s="55" customFormat="1" x14ac:dyDescent="0.2">
      <c r="A1714" s="262"/>
      <c r="B1714" s="255"/>
      <c r="C1714" s="115"/>
      <c r="D1714" s="116"/>
      <c r="E1714" s="117"/>
      <c r="F1714" s="118"/>
      <c r="G1714" s="112"/>
      <c r="H1714" s="112"/>
      <c r="I1714" s="111"/>
      <c r="J1714" s="111"/>
      <c r="K1714" s="86"/>
      <c r="L1714" s="119"/>
      <c r="M1714" s="114" t="str">
        <f t="shared" si="26"/>
        <v xml:space="preserve">   </v>
      </c>
    </row>
    <row r="1715" spans="1:13" s="48" customFormat="1" ht="15" customHeight="1" x14ac:dyDescent="0.2">
      <c r="A1715" s="262" t="s">
        <v>130</v>
      </c>
      <c r="B1715" s="256" t="s">
        <v>105</v>
      </c>
      <c r="C1715" s="111"/>
      <c r="D1715" s="111"/>
      <c r="E1715" s="111"/>
      <c r="F1715" s="111"/>
      <c r="G1715" s="112"/>
      <c r="H1715" s="112"/>
      <c r="I1715" s="111"/>
      <c r="J1715" s="111"/>
      <c r="K1715" s="86"/>
      <c r="L1715" s="120" t="str">
        <f>CONCATENATE(C1715," ",D1715," ",E1715," ",F1715," ",C1716," ",D1716," ",E1716," ",F1716)</f>
        <v xml:space="preserve">       </v>
      </c>
      <c r="M1715" s="114" t="str">
        <f t="shared" si="26"/>
        <v xml:space="preserve">   </v>
      </c>
    </row>
    <row r="1716" spans="1:13" s="48" customFormat="1" x14ac:dyDescent="0.2">
      <c r="A1716" s="262"/>
      <c r="B1716" s="256"/>
      <c r="C1716" s="121"/>
      <c r="D1716" s="116"/>
      <c r="E1716" s="117"/>
      <c r="F1716" s="118"/>
      <c r="G1716" s="112"/>
      <c r="H1716" s="112"/>
      <c r="I1716" s="111"/>
      <c r="J1716" s="111"/>
      <c r="K1716" s="86"/>
      <c r="L1716" s="119"/>
      <c r="M1716" s="114" t="str">
        <f t="shared" si="26"/>
        <v xml:space="preserve">   </v>
      </c>
    </row>
    <row r="1717" spans="1:13" s="48" customFormat="1" x14ac:dyDescent="0.2">
      <c r="A1717" s="262"/>
      <c r="B1717" s="256"/>
      <c r="C1717" s="115"/>
      <c r="D1717" s="116"/>
      <c r="E1717" s="117"/>
      <c r="F1717" s="118"/>
      <c r="G1717" s="112"/>
      <c r="H1717" s="112"/>
      <c r="I1717" s="111"/>
      <c r="J1717" s="111"/>
      <c r="K1717" s="86"/>
      <c r="L1717" s="119"/>
      <c r="M1717" s="114" t="str">
        <f t="shared" si="26"/>
        <v xml:space="preserve">   </v>
      </c>
    </row>
    <row r="1718" spans="1:13" s="48" customFormat="1" x14ac:dyDescent="0.2">
      <c r="A1718" s="262"/>
      <c r="B1718" s="256"/>
      <c r="C1718" s="115"/>
      <c r="D1718" s="116"/>
      <c r="E1718" s="117"/>
      <c r="F1718" s="118"/>
      <c r="G1718" s="112"/>
      <c r="H1718" s="112"/>
      <c r="I1718" s="111"/>
      <c r="J1718" s="111"/>
      <c r="K1718" s="86"/>
      <c r="L1718" s="119"/>
      <c r="M1718" s="114" t="str">
        <f t="shared" si="26"/>
        <v xml:space="preserve">   </v>
      </c>
    </row>
    <row r="1719" spans="1:13" s="55" customFormat="1" x14ac:dyDescent="0.2">
      <c r="A1719" s="262"/>
      <c r="B1719" s="256"/>
      <c r="C1719" s="115"/>
      <c r="D1719" s="116"/>
      <c r="E1719" s="117"/>
      <c r="F1719" s="118"/>
      <c r="G1719" s="112"/>
      <c r="H1719" s="112"/>
      <c r="I1719" s="111"/>
      <c r="J1719" s="111"/>
      <c r="K1719" s="86"/>
      <c r="L1719" s="119"/>
      <c r="M1719" s="114" t="str">
        <f t="shared" si="26"/>
        <v xml:space="preserve">   </v>
      </c>
    </row>
    <row r="1720" spans="1:13" s="55" customFormat="1" x14ac:dyDescent="0.2">
      <c r="A1720" s="262"/>
      <c r="B1720" s="256"/>
      <c r="C1720" s="115"/>
      <c r="D1720" s="116"/>
      <c r="E1720" s="117"/>
      <c r="F1720" s="118"/>
      <c r="G1720" s="112"/>
      <c r="H1720" s="112"/>
      <c r="I1720" s="111"/>
      <c r="J1720" s="111"/>
      <c r="K1720" s="86"/>
      <c r="L1720" s="119"/>
      <c r="M1720" s="114" t="str">
        <f t="shared" si="26"/>
        <v xml:space="preserve">   </v>
      </c>
    </row>
    <row r="1721" spans="1:13" s="55" customFormat="1" x14ac:dyDescent="0.2">
      <c r="A1721" s="262"/>
      <c r="B1721" s="256"/>
      <c r="C1721" s="115"/>
      <c r="D1721" s="116"/>
      <c r="E1721" s="117"/>
      <c r="F1721" s="118"/>
      <c r="G1721" s="112"/>
      <c r="H1721" s="112"/>
      <c r="I1721" s="111"/>
      <c r="J1721" s="111"/>
      <c r="K1721" s="86"/>
      <c r="L1721" s="119"/>
      <c r="M1721" s="114" t="str">
        <f t="shared" si="26"/>
        <v xml:space="preserve">   </v>
      </c>
    </row>
    <row r="1722" spans="1:13" s="55" customFormat="1" x14ac:dyDescent="0.2">
      <c r="A1722" s="262"/>
      <c r="B1722" s="256"/>
      <c r="C1722" s="115"/>
      <c r="D1722" s="116"/>
      <c r="E1722" s="117"/>
      <c r="F1722" s="118"/>
      <c r="G1722" s="112"/>
      <c r="H1722" s="112"/>
      <c r="I1722" s="111"/>
      <c r="J1722" s="111"/>
      <c r="K1722" s="86"/>
      <c r="L1722" s="119"/>
      <c r="M1722" s="114" t="str">
        <f t="shared" si="26"/>
        <v xml:space="preserve">   </v>
      </c>
    </row>
    <row r="1723" spans="1:13" s="48" customFormat="1" x14ac:dyDescent="0.2">
      <c r="A1723" s="262"/>
      <c r="B1723" s="256"/>
      <c r="C1723" s="115"/>
      <c r="D1723" s="116"/>
      <c r="E1723" s="117"/>
      <c r="F1723" s="118"/>
      <c r="G1723" s="112"/>
      <c r="H1723" s="112"/>
      <c r="I1723" s="111"/>
      <c r="J1723" s="111"/>
      <c r="K1723" s="86"/>
      <c r="L1723" s="119"/>
      <c r="M1723" s="114" t="str">
        <f t="shared" si="26"/>
        <v xml:space="preserve">   </v>
      </c>
    </row>
    <row r="1724" spans="1:13" s="48" customFormat="1" x14ac:dyDescent="0.2">
      <c r="A1724" s="262"/>
      <c r="B1724" s="256"/>
      <c r="C1724" s="122"/>
      <c r="D1724" s="123"/>
      <c r="E1724" s="124"/>
      <c r="F1724" s="125"/>
      <c r="G1724" s="112"/>
      <c r="H1724" s="112"/>
      <c r="I1724" s="111"/>
      <c r="J1724" s="111"/>
      <c r="K1724" s="86"/>
      <c r="L1724" s="119"/>
      <c r="M1724" s="114" t="str">
        <f t="shared" si="26"/>
        <v xml:space="preserve">   </v>
      </c>
    </row>
    <row r="1725" spans="1:13" s="48" customFormat="1" ht="15" customHeight="1" x14ac:dyDescent="0.2">
      <c r="A1725" s="262" t="s">
        <v>130</v>
      </c>
      <c r="B1725" s="256" t="s">
        <v>105</v>
      </c>
      <c r="C1725" s="111"/>
      <c r="D1725" s="111"/>
      <c r="E1725" s="111"/>
      <c r="F1725" s="111"/>
      <c r="G1725" s="112"/>
      <c r="H1725" s="112"/>
      <c r="I1725" s="111"/>
      <c r="J1725" s="111"/>
      <c r="K1725" s="86"/>
      <c r="L1725" s="120" t="str">
        <f>CONCATENATE(C1725," ",D1725," ",E1725," ",F1725," ",C1726," ",D1726," ",E1726," ",F1726)</f>
        <v xml:space="preserve">       </v>
      </c>
      <c r="M1725" s="114" t="str">
        <f t="shared" si="26"/>
        <v xml:space="preserve">   </v>
      </c>
    </row>
    <row r="1726" spans="1:13" s="48" customFormat="1" x14ac:dyDescent="0.2">
      <c r="A1726" s="262"/>
      <c r="B1726" s="256"/>
      <c r="C1726" s="121"/>
      <c r="D1726" s="116"/>
      <c r="E1726" s="117"/>
      <c r="F1726" s="118"/>
      <c r="G1726" s="112"/>
      <c r="H1726" s="112"/>
      <c r="I1726" s="111"/>
      <c r="J1726" s="111"/>
      <c r="K1726" s="86"/>
      <c r="L1726" s="119"/>
      <c r="M1726" s="114" t="str">
        <f t="shared" si="26"/>
        <v xml:space="preserve">   </v>
      </c>
    </row>
    <row r="1727" spans="1:13" s="48" customFormat="1" x14ac:dyDescent="0.2">
      <c r="A1727" s="262"/>
      <c r="B1727" s="256"/>
      <c r="C1727" s="115"/>
      <c r="D1727" s="116"/>
      <c r="E1727" s="117"/>
      <c r="F1727" s="118"/>
      <c r="G1727" s="112"/>
      <c r="H1727" s="112"/>
      <c r="I1727" s="111"/>
      <c r="J1727" s="111"/>
      <c r="K1727" s="86"/>
      <c r="L1727" s="119"/>
      <c r="M1727" s="114" t="str">
        <f t="shared" si="26"/>
        <v xml:space="preserve">   </v>
      </c>
    </row>
    <row r="1728" spans="1:13" s="48" customFormat="1" x14ac:dyDescent="0.2">
      <c r="A1728" s="262"/>
      <c r="B1728" s="256"/>
      <c r="C1728" s="115"/>
      <c r="D1728" s="116"/>
      <c r="E1728" s="117"/>
      <c r="F1728" s="118"/>
      <c r="G1728" s="112"/>
      <c r="H1728" s="112"/>
      <c r="I1728" s="111"/>
      <c r="J1728" s="111"/>
      <c r="K1728" s="86"/>
      <c r="L1728" s="119"/>
      <c r="M1728" s="114" t="str">
        <f t="shared" si="26"/>
        <v xml:space="preserve">   </v>
      </c>
    </row>
    <row r="1729" spans="1:13" s="55" customFormat="1" x14ac:dyDescent="0.2">
      <c r="A1729" s="262"/>
      <c r="B1729" s="256"/>
      <c r="C1729" s="115"/>
      <c r="D1729" s="116"/>
      <c r="E1729" s="117"/>
      <c r="F1729" s="118"/>
      <c r="G1729" s="112"/>
      <c r="H1729" s="112"/>
      <c r="I1729" s="111"/>
      <c r="J1729" s="111"/>
      <c r="K1729" s="86"/>
      <c r="L1729" s="119"/>
      <c r="M1729" s="114" t="str">
        <f t="shared" si="26"/>
        <v xml:space="preserve">   </v>
      </c>
    </row>
    <row r="1730" spans="1:13" s="55" customFormat="1" x14ac:dyDescent="0.2">
      <c r="A1730" s="262"/>
      <c r="B1730" s="256"/>
      <c r="C1730" s="115"/>
      <c r="D1730" s="116"/>
      <c r="E1730" s="117"/>
      <c r="F1730" s="118"/>
      <c r="G1730" s="112"/>
      <c r="H1730" s="112"/>
      <c r="I1730" s="111"/>
      <c r="J1730" s="111"/>
      <c r="K1730" s="86"/>
      <c r="L1730" s="119"/>
      <c r="M1730" s="114" t="str">
        <f t="shared" si="26"/>
        <v xml:space="preserve">   </v>
      </c>
    </row>
    <row r="1731" spans="1:13" s="55" customFormat="1" x14ac:dyDescent="0.2">
      <c r="A1731" s="262"/>
      <c r="B1731" s="256"/>
      <c r="C1731" s="115"/>
      <c r="D1731" s="116"/>
      <c r="E1731" s="117"/>
      <c r="F1731" s="118"/>
      <c r="G1731" s="112"/>
      <c r="H1731" s="112"/>
      <c r="I1731" s="111"/>
      <c r="J1731" s="111"/>
      <c r="K1731" s="86"/>
      <c r="L1731" s="119"/>
      <c r="M1731" s="114" t="str">
        <f t="shared" si="26"/>
        <v xml:space="preserve">   </v>
      </c>
    </row>
    <row r="1732" spans="1:13" s="55" customFormat="1" x14ac:dyDescent="0.2">
      <c r="A1732" s="262"/>
      <c r="B1732" s="256"/>
      <c r="C1732" s="115"/>
      <c r="D1732" s="116"/>
      <c r="E1732" s="117"/>
      <c r="F1732" s="118"/>
      <c r="G1732" s="112"/>
      <c r="H1732" s="112"/>
      <c r="I1732" s="111"/>
      <c r="J1732" s="111"/>
      <c r="K1732" s="86"/>
      <c r="L1732" s="119"/>
      <c r="M1732" s="114" t="str">
        <f t="shared" si="26"/>
        <v xml:space="preserve">   </v>
      </c>
    </row>
    <row r="1733" spans="1:13" s="48" customFormat="1" x14ac:dyDescent="0.2">
      <c r="A1733" s="262"/>
      <c r="B1733" s="256"/>
      <c r="C1733" s="115"/>
      <c r="D1733" s="116"/>
      <c r="E1733" s="117"/>
      <c r="F1733" s="118"/>
      <c r="G1733" s="112"/>
      <c r="H1733" s="112"/>
      <c r="I1733" s="111"/>
      <c r="J1733" s="111"/>
      <c r="K1733" s="86"/>
      <c r="L1733" s="119"/>
      <c r="M1733" s="114" t="str">
        <f t="shared" si="26"/>
        <v xml:space="preserve">   </v>
      </c>
    </row>
    <row r="1734" spans="1:13" s="48" customFormat="1" x14ac:dyDescent="0.2">
      <c r="A1734" s="262"/>
      <c r="B1734" s="256"/>
      <c r="C1734" s="122"/>
      <c r="D1734" s="123"/>
      <c r="E1734" s="124"/>
      <c r="F1734" s="125"/>
      <c r="G1734" s="112"/>
      <c r="H1734" s="112"/>
      <c r="I1734" s="111"/>
      <c r="J1734" s="111"/>
      <c r="K1734" s="86"/>
      <c r="L1734" s="126"/>
      <c r="M1734" s="114" t="str">
        <f t="shared" si="26"/>
        <v xml:space="preserve">   </v>
      </c>
    </row>
    <row r="1735" spans="1:13" s="48" customFormat="1" ht="15" customHeight="1" x14ac:dyDescent="0.2">
      <c r="A1735" s="262" t="s">
        <v>130</v>
      </c>
      <c r="B1735" s="256" t="s">
        <v>105</v>
      </c>
      <c r="C1735" s="111"/>
      <c r="D1735" s="111"/>
      <c r="E1735" s="111"/>
      <c r="F1735" s="111"/>
      <c r="G1735" s="112"/>
      <c r="H1735" s="112"/>
      <c r="I1735" s="111"/>
      <c r="J1735" s="111"/>
      <c r="K1735" s="86"/>
      <c r="L1735" s="120" t="str">
        <f>CONCATENATE(C1735," ",D1735," ",E1735," ",F1735," ",C1736," ",D1736," ",E1736," ",F1736)</f>
        <v xml:space="preserve">       </v>
      </c>
      <c r="M1735" s="114" t="str">
        <f t="shared" si="26"/>
        <v xml:space="preserve">   </v>
      </c>
    </row>
    <row r="1736" spans="1:13" s="48" customFormat="1" x14ac:dyDescent="0.2">
      <c r="A1736" s="262"/>
      <c r="B1736" s="256"/>
      <c r="C1736" s="121"/>
      <c r="D1736" s="116"/>
      <c r="E1736" s="117"/>
      <c r="F1736" s="118"/>
      <c r="G1736" s="112"/>
      <c r="H1736" s="112"/>
      <c r="I1736" s="111"/>
      <c r="J1736" s="111"/>
      <c r="K1736" s="86"/>
      <c r="L1736" s="119"/>
      <c r="M1736" s="114" t="str">
        <f t="shared" si="26"/>
        <v xml:space="preserve">   </v>
      </c>
    </row>
    <row r="1737" spans="1:13" s="48" customFormat="1" x14ac:dyDescent="0.2">
      <c r="A1737" s="262"/>
      <c r="B1737" s="256"/>
      <c r="C1737" s="115"/>
      <c r="D1737" s="116"/>
      <c r="E1737" s="117"/>
      <c r="F1737" s="118"/>
      <c r="G1737" s="112"/>
      <c r="H1737" s="112"/>
      <c r="I1737" s="111"/>
      <c r="J1737" s="111"/>
      <c r="K1737" s="86"/>
      <c r="L1737" s="119"/>
      <c r="M1737" s="114" t="str">
        <f t="shared" si="26"/>
        <v xml:space="preserve">   </v>
      </c>
    </row>
    <row r="1738" spans="1:13" s="48" customFormat="1" x14ac:dyDescent="0.2">
      <c r="A1738" s="262"/>
      <c r="B1738" s="256"/>
      <c r="C1738" s="115"/>
      <c r="D1738" s="116"/>
      <c r="E1738" s="117"/>
      <c r="F1738" s="118"/>
      <c r="G1738" s="112"/>
      <c r="H1738" s="112"/>
      <c r="I1738" s="111"/>
      <c r="J1738" s="111"/>
      <c r="K1738" s="86"/>
      <c r="L1738" s="119"/>
      <c r="M1738" s="114" t="str">
        <f t="shared" si="26"/>
        <v xml:space="preserve">   </v>
      </c>
    </row>
    <row r="1739" spans="1:13" s="55" customFormat="1" x14ac:dyDescent="0.2">
      <c r="A1739" s="262"/>
      <c r="B1739" s="256"/>
      <c r="C1739" s="115"/>
      <c r="D1739" s="116"/>
      <c r="E1739" s="117"/>
      <c r="F1739" s="118"/>
      <c r="G1739" s="112"/>
      <c r="H1739" s="112"/>
      <c r="I1739" s="111"/>
      <c r="J1739" s="111"/>
      <c r="K1739" s="86"/>
      <c r="L1739" s="119"/>
      <c r="M1739" s="114" t="str">
        <f t="shared" ref="M1739:M1802" si="27">CONCATENATE(G1739," ",H1739," ",I1739," ",J1739)</f>
        <v xml:space="preserve">   </v>
      </c>
    </row>
    <row r="1740" spans="1:13" s="55" customFormat="1" x14ac:dyDescent="0.2">
      <c r="A1740" s="262"/>
      <c r="B1740" s="256"/>
      <c r="C1740" s="115"/>
      <c r="D1740" s="116"/>
      <c r="E1740" s="117"/>
      <c r="F1740" s="118"/>
      <c r="G1740" s="112"/>
      <c r="H1740" s="112"/>
      <c r="I1740" s="111"/>
      <c r="J1740" s="111"/>
      <c r="K1740" s="86"/>
      <c r="L1740" s="119"/>
      <c r="M1740" s="114" t="str">
        <f t="shared" si="27"/>
        <v xml:space="preserve">   </v>
      </c>
    </row>
    <row r="1741" spans="1:13" s="55" customFormat="1" x14ac:dyDescent="0.2">
      <c r="A1741" s="262"/>
      <c r="B1741" s="256"/>
      <c r="C1741" s="115"/>
      <c r="D1741" s="116"/>
      <c r="E1741" s="117"/>
      <c r="F1741" s="118"/>
      <c r="G1741" s="112"/>
      <c r="H1741" s="112"/>
      <c r="I1741" s="111"/>
      <c r="J1741" s="111"/>
      <c r="K1741" s="86"/>
      <c r="L1741" s="119"/>
      <c r="M1741" s="114" t="str">
        <f t="shared" si="27"/>
        <v xml:space="preserve">   </v>
      </c>
    </row>
    <row r="1742" spans="1:13" s="55" customFormat="1" x14ac:dyDescent="0.2">
      <c r="A1742" s="262"/>
      <c r="B1742" s="256"/>
      <c r="C1742" s="115"/>
      <c r="D1742" s="116"/>
      <c r="E1742" s="117"/>
      <c r="F1742" s="118"/>
      <c r="G1742" s="112"/>
      <c r="H1742" s="112"/>
      <c r="I1742" s="111"/>
      <c r="J1742" s="111"/>
      <c r="K1742" s="86"/>
      <c r="L1742" s="119"/>
      <c r="M1742" s="114" t="str">
        <f t="shared" si="27"/>
        <v xml:space="preserve">   </v>
      </c>
    </row>
    <row r="1743" spans="1:13" s="48" customFormat="1" x14ac:dyDescent="0.2">
      <c r="A1743" s="262"/>
      <c r="B1743" s="256"/>
      <c r="C1743" s="115"/>
      <c r="D1743" s="116"/>
      <c r="E1743" s="117"/>
      <c r="F1743" s="118"/>
      <c r="G1743" s="112"/>
      <c r="H1743" s="112"/>
      <c r="I1743" s="111"/>
      <c r="J1743" s="111"/>
      <c r="K1743" s="86"/>
      <c r="L1743" s="119"/>
      <c r="M1743" s="114" t="str">
        <f t="shared" si="27"/>
        <v xml:space="preserve">   </v>
      </c>
    </row>
    <row r="1744" spans="1:13" s="48" customFormat="1" x14ac:dyDescent="0.2">
      <c r="A1744" s="262"/>
      <c r="B1744" s="256"/>
      <c r="C1744" s="122"/>
      <c r="D1744" s="123"/>
      <c r="E1744" s="124"/>
      <c r="F1744" s="125"/>
      <c r="G1744" s="112"/>
      <c r="H1744" s="112"/>
      <c r="I1744" s="111"/>
      <c r="J1744" s="111"/>
      <c r="K1744" s="86"/>
      <c r="L1744" s="119"/>
      <c r="M1744" s="114" t="str">
        <f t="shared" si="27"/>
        <v xml:space="preserve">   </v>
      </c>
    </row>
    <row r="1745" spans="1:13" s="48" customFormat="1" ht="15" customHeight="1" x14ac:dyDescent="0.2">
      <c r="A1745" s="262" t="s">
        <v>130</v>
      </c>
      <c r="B1745" s="256" t="s">
        <v>105</v>
      </c>
      <c r="C1745" s="111"/>
      <c r="D1745" s="111"/>
      <c r="E1745" s="111"/>
      <c r="F1745" s="111"/>
      <c r="G1745" s="112"/>
      <c r="H1745" s="112"/>
      <c r="I1745" s="111"/>
      <c r="J1745" s="111"/>
      <c r="K1745" s="86"/>
      <c r="L1745" s="120" t="str">
        <f>CONCATENATE(C1745," ",D1745," ",E1745," ",F1745," ",C1746," ",D1746," ",E1746," ",F1746)</f>
        <v xml:space="preserve">       </v>
      </c>
      <c r="M1745" s="114" t="str">
        <f t="shared" si="27"/>
        <v xml:space="preserve">   </v>
      </c>
    </row>
    <row r="1746" spans="1:13" s="48" customFormat="1" x14ac:dyDescent="0.2">
      <c r="A1746" s="262"/>
      <c r="B1746" s="256"/>
      <c r="C1746" s="121"/>
      <c r="D1746" s="116"/>
      <c r="E1746" s="117"/>
      <c r="F1746" s="118"/>
      <c r="G1746" s="112"/>
      <c r="H1746" s="112"/>
      <c r="I1746" s="111"/>
      <c r="J1746" s="111"/>
      <c r="K1746" s="86"/>
      <c r="L1746" s="119"/>
      <c r="M1746" s="114" t="str">
        <f t="shared" si="27"/>
        <v xml:space="preserve">   </v>
      </c>
    </row>
    <row r="1747" spans="1:13" s="48" customFormat="1" x14ac:dyDescent="0.2">
      <c r="A1747" s="262"/>
      <c r="B1747" s="256"/>
      <c r="C1747" s="115"/>
      <c r="D1747" s="116"/>
      <c r="E1747" s="117"/>
      <c r="F1747" s="118"/>
      <c r="G1747" s="112"/>
      <c r="H1747" s="112"/>
      <c r="I1747" s="111"/>
      <c r="J1747" s="111"/>
      <c r="K1747" s="86"/>
      <c r="L1747" s="119"/>
      <c r="M1747" s="114" t="str">
        <f t="shared" si="27"/>
        <v xml:space="preserve">   </v>
      </c>
    </row>
    <row r="1748" spans="1:13" s="48" customFormat="1" x14ac:dyDescent="0.2">
      <c r="A1748" s="262"/>
      <c r="B1748" s="256"/>
      <c r="C1748" s="115"/>
      <c r="D1748" s="116"/>
      <c r="E1748" s="117"/>
      <c r="F1748" s="118"/>
      <c r="G1748" s="112"/>
      <c r="H1748" s="112"/>
      <c r="I1748" s="111"/>
      <c r="J1748" s="111"/>
      <c r="K1748" s="86"/>
      <c r="L1748" s="119"/>
      <c r="M1748" s="114" t="str">
        <f t="shared" si="27"/>
        <v xml:space="preserve">   </v>
      </c>
    </row>
    <row r="1749" spans="1:13" s="55" customFormat="1" x14ac:dyDescent="0.2">
      <c r="A1749" s="262"/>
      <c r="B1749" s="256"/>
      <c r="C1749" s="115"/>
      <c r="D1749" s="116"/>
      <c r="E1749" s="117"/>
      <c r="F1749" s="118"/>
      <c r="G1749" s="112"/>
      <c r="H1749" s="112"/>
      <c r="I1749" s="111"/>
      <c r="J1749" s="111"/>
      <c r="K1749" s="86"/>
      <c r="L1749" s="119"/>
      <c r="M1749" s="114" t="str">
        <f t="shared" si="27"/>
        <v xml:space="preserve">   </v>
      </c>
    </row>
    <row r="1750" spans="1:13" s="55" customFormat="1" x14ac:dyDescent="0.2">
      <c r="A1750" s="262"/>
      <c r="B1750" s="256"/>
      <c r="C1750" s="115"/>
      <c r="D1750" s="116"/>
      <c r="E1750" s="117"/>
      <c r="F1750" s="118"/>
      <c r="G1750" s="112"/>
      <c r="H1750" s="112"/>
      <c r="I1750" s="111"/>
      <c r="J1750" s="111"/>
      <c r="K1750" s="86"/>
      <c r="L1750" s="119"/>
      <c r="M1750" s="114" t="str">
        <f t="shared" si="27"/>
        <v xml:space="preserve">   </v>
      </c>
    </row>
    <row r="1751" spans="1:13" s="55" customFormat="1" x14ac:dyDescent="0.2">
      <c r="A1751" s="262"/>
      <c r="B1751" s="256"/>
      <c r="C1751" s="115"/>
      <c r="D1751" s="116"/>
      <c r="E1751" s="117"/>
      <c r="F1751" s="118"/>
      <c r="G1751" s="112"/>
      <c r="H1751" s="112"/>
      <c r="I1751" s="111"/>
      <c r="J1751" s="111"/>
      <c r="K1751" s="86"/>
      <c r="L1751" s="119"/>
      <c r="M1751" s="114" t="str">
        <f t="shared" si="27"/>
        <v xml:space="preserve">   </v>
      </c>
    </row>
    <row r="1752" spans="1:13" s="55" customFormat="1" x14ac:dyDescent="0.2">
      <c r="A1752" s="262"/>
      <c r="B1752" s="256"/>
      <c r="C1752" s="115"/>
      <c r="D1752" s="116"/>
      <c r="E1752" s="117"/>
      <c r="F1752" s="118"/>
      <c r="G1752" s="112"/>
      <c r="H1752" s="112"/>
      <c r="I1752" s="111"/>
      <c r="J1752" s="111"/>
      <c r="K1752" s="86"/>
      <c r="L1752" s="119"/>
      <c r="M1752" s="114" t="str">
        <f t="shared" si="27"/>
        <v xml:space="preserve">   </v>
      </c>
    </row>
    <row r="1753" spans="1:13" s="48" customFormat="1" x14ac:dyDescent="0.2">
      <c r="A1753" s="262"/>
      <c r="B1753" s="256"/>
      <c r="C1753" s="115"/>
      <c r="D1753" s="116"/>
      <c r="E1753" s="117"/>
      <c r="F1753" s="118"/>
      <c r="G1753" s="112"/>
      <c r="H1753" s="112"/>
      <c r="I1753" s="111"/>
      <c r="J1753" s="111"/>
      <c r="K1753" s="86"/>
      <c r="L1753" s="119"/>
      <c r="M1753" s="114" t="str">
        <f t="shared" si="27"/>
        <v xml:space="preserve">   </v>
      </c>
    </row>
    <row r="1754" spans="1:13" s="48" customFormat="1" x14ac:dyDescent="0.2">
      <c r="A1754" s="262"/>
      <c r="B1754" s="256"/>
      <c r="C1754" s="122"/>
      <c r="D1754" s="123"/>
      <c r="E1754" s="124"/>
      <c r="F1754" s="125"/>
      <c r="G1754" s="112"/>
      <c r="H1754" s="112"/>
      <c r="I1754" s="111"/>
      <c r="J1754" s="111"/>
      <c r="K1754" s="86"/>
      <c r="L1754" s="126"/>
      <c r="M1754" s="114" t="str">
        <f t="shared" si="27"/>
        <v xml:space="preserve">   </v>
      </c>
    </row>
    <row r="1755" spans="1:13" s="48" customFormat="1" ht="15" customHeight="1" x14ac:dyDescent="0.2">
      <c r="A1755" s="262" t="s">
        <v>130</v>
      </c>
      <c r="B1755" s="256" t="s">
        <v>105</v>
      </c>
      <c r="C1755" s="111"/>
      <c r="D1755" s="111"/>
      <c r="E1755" s="111"/>
      <c r="F1755" s="111"/>
      <c r="G1755" s="112"/>
      <c r="H1755" s="112"/>
      <c r="I1755" s="111"/>
      <c r="J1755" s="111"/>
      <c r="K1755" s="86"/>
      <c r="L1755" s="120" t="str">
        <f>CONCATENATE(C1755," ",D1755," ",E1755," ",F1755," ",C1756," ",D1756," ",E1756," ",F1756)</f>
        <v xml:space="preserve">       </v>
      </c>
      <c r="M1755" s="114" t="str">
        <f t="shared" si="27"/>
        <v xml:space="preserve">   </v>
      </c>
    </row>
    <row r="1756" spans="1:13" s="48" customFormat="1" x14ac:dyDescent="0.2">
      <c r="A1756" s="262"/>
      <c r="B1756" s="256"/>
      <c r="C1756" s="121"/>
      <c r="D1756" s="116"/>
      <c r="E1756" s="117"/>
      <c r="F1756" s="118"/>
      <c r="G1756" s="112"/>
      <c r="H1756" s="112"/>
      <c r="I1756" s="111"/>
      <c r="J1756" s="111"/>
      <c r="K1756" s="86"/>
      <c r="L1756" s="119"/>
      <c r="M1756" s="114" t="str">
        <f t="shared" si="27"/>
        <v xml:space="preserve">   </v>
      </c>
    </row>
    <row r="1757" spans="1:13" s="48" customFormat="1" x14ac:dyDescent="0.2">
      <c r="A1757" s="262"/>
      <c r="B1757" s="256"/>
      <c r="C1757" s="115"/>
      <c r="D1757" s="116"/>
      <c r="E1757" s="117"/>
      <c r="F1757" s="118"/>
      <c r="G1757" s="112"/>
      <c r="H1757" s="112"/>
      <c r="I1757" s="111"/>
      <c r="J1757" s="111"/>
      <c r="K1757" s="86"/>
      <c r="L1757" s="119"/>
      <c r="M1757" s="114" t="str">
        <f t="shared" si="27"/>
        <v xml:space="preserve">   </v>
      </c>
    </row>
    <row r="1758" spans="1:13" s="48" customFormat="1" x14ac:dyDescent="0.2">
      <c r="A1758" s="262"/>
      <c r="B1758" s="256"/>
      <c r="C1758" s="115"/>
      <c r="D1758" s="116"/>
      <c r="E1758" s="117"/>
      <c r="F1758" s="118"/>
      <c r="G1758" s="112"/>
      <c r="H1758" s="112"/>
      <c r="I1758" s="111"/>
      <c r="J1758" s="111"/>
      <c r="K1758" s="86"/>
      <c r="L1758" s="119"/>
      <c r="M1758" s="114" t="str">
        <f t="shared" si="27"/>
        <v xml:space="preserve">   </v>
      </c>
    </row>
    <row r="1759" spans="1:13" s="55" customFormat="1" x14ac:dyDescent="0.2">
      <c r="A1759" s="262"/>
      <c r="B1759" s="256"/>
      <c r="C1759" s="115"/>
      <c r="D1759" s="116"/>
      <c r="E1759" s="117"/>
      <c r="F1759" s="118"/>
      <c r="G1759" s="112"/>
      <c r="H1759" s="112"/>
      <c r="I1759" s="111"/>
      <c r="J1759" s="111"/>
      <c r="K1759" s="86"/>
      <c r="L1759" s="119"/>
      <c r="M1759" s="114" t="str">
        <f t="shared" si="27"/>
        <v xml:space="preserve">   </v>
      </c>
    </row>
    <row r="1760" spans="1:13" s="55" customFormat="1" x14ac:dyDescent="0.2">
      <c r="A1760" s="262"/>
      <c r="B1760" s="256"/>
      <c r="C1760" s="115"/>
      <c r="D1760" s="116"/>
      <c r="E1760" s="117"/>
      <c r="F1760" s="118"/>
      <c r="G1760" s="112"/>
      <c r="H1760" s="112"/>
      <c r="I1760" s="111"/>
      <c r="J1760" s="111"/>
      <c r="K1760" s="86"/>
      <c r="L1760" s="119"/>
      <c r="M1760" s="114" t="str">
        <f t="shared" si="27"/>
        <v xml:space="preserve">   </v>
      </c>
    </row>
    <row r="1761" spans="1:13" s="55" customFormat="1" x14ac:dyDescent="0.2">
      <c r="A1761" s="262"/>
      <c r="B1761" s="256"/>
      <c r="C1761" s="115"/>
      <c r="D1761" s="116"/>
      <c r="E1761" s="117"/>
      <c r="F1761" s="118"/>
      <c r="G1761" s="112"/>
      <c r="H1761" s="112"/>
      <c r="I1761" s="111"/>
      <c r="J1761" s="111"/>
      <c r="K1761" s="86"/>
      <c r="L1761" s="119"/>
      <c r="M1761" s="114" t="str">
        <f t="shared" si="27"/>
        <v xml:space="preserve">   </v>
      </c>
    </row>
    <row r="1762" spans="1:13" s="55" customFormat="1" x14ac:dyDescent="0.2">
      <c r="A1762" s="262"/>
      <c r="B1762" s="256"/>
      <c r="C1762" s="115"/>
      <c r="D1762" s="116"/>
      <c r="E1762" s="117"/>
      <c r="F1762" s="118"/>
      <c r="G1762" s="112"/>
      <c r="H1762" s="112"/>
      <c r="I1762" s="111"/>
      <c r="J1762" s="111"/>
      <c r="K1762" s="86"/>
      <c r="L1762" s="119"/>
      <c r="M1762" s="114" t="str">
        <f t="shared" si="27"/>
        <v xml:space="preserve">   </v>
      </c>
    </row>
    <row r="1763" spans="1:13" s="48" customFormat="1" x14ac:dyDescent="0.2">
      <c r="A1763" s="262"/>
      <c r="B1763" s="256"/>
      <c r="C1763" s="115"/>
      <c r="D1763" s="116"/>
      <c r="E1763" s="117"/>
      <c r="F1763" s="118"/>
      <c r="G1763" s="112"/>
      <c r="H1763" s="112"/>
      <c r="I1763" s="111"/>
      <c r="J1763" s="111"/>
      <c r="K1763" s="86"/>
      <c r="L1763" s="119"/>
      <c r="M1763" s="114" t="str">
        <f t="shared" si="27"/>
        <v xml:space="preserve">   </v>
      </c>
    </row>
    <row r="1764" spans="1:13" s="48" customFormat="1" x14ac:dyDescent="0.2">
      <c r="A1764" s="262"/>
      <c r="B1764" s="256"/>
      <c r="C1764" s="122"/>
      <c r="D1764" s="123"/>
      <c r="E1764" s="124"/>
      <c r="F1764" s="125"/>
      <c r="G1764" s="112"/>
      <c r="H1764" s="112"/>
      <c r="I1764" s="111"/>
      <c r="J1764" s="111"/>
      <c r="K1764" s="86"/>
      <c r="L1764" s="119"/>
      <c r="M1764" s="114" t="str">
        <f t="shared" si="27"/>
        <v xml:space="preserve">   </v>
      </c>
    </row>
    <row r="1765" spans="1:13" s="48" customFormat="1" ht="15" customHeight="1" x14ac:dyDescent="0.2">
      <c r="A1765" s="262" t="s">
        <v>130</v>
      </c>
      <c r="B1765" s="256" t="s">
        <v>105</v>
      </c>
      <c r="C1765" s="111"/>
      <c r="D1765" s="111"/>
      <c r="E1765" s="111"/>
      <c r="F1765" s="111"/>
      <c r="G1765" s="112"/>
      <c r="H1765" s="112"/>
      <c r="I1765" s="111"/>
      <c r="J1765" s="111"/>
      <c r="K1765" s="86"/>
      <c r="L1765" s="120" t="str">
        <f>CONCATENATE(C1765," ",D1765," ",E1765," ",F1765," ",C1766," ",D1766," ",E1766," ",F1766)</f>
        <v xml:space="preserve">       </v>
      </c>
      <c r="M1765" s="114" t="str">
        <f t="shared" si="27"/>
        <v xml:space="preserve">   </v>
      </c>
    </row>
    <row r="1766" spans="1:13" s="48" customFormat="1" x14ac:dyDescent="0.2">
      <c r="A1766" s="262"/>
      <c r="B1766" s="256"/>
      <c r="C1766" s="121"/>
      <c r="D1766" s="116"/>
      <c r="E1766" s="117"/>
      <c r="F1766" s="118"/>
      <c r="G1766" s="112"/>
      <c r="H1766" s="112"/>
      <c r="I1766" s="111"/>
      <c r="J1766" s="111"/>
      <c r="K1766" s="86"/>
      <c r="L1766" s="119"/>
      <c r="M1766" s="114" t="str">
        <f t="shared" si="27"/>
        <v xml:space="preserve">   </v>
      </c>
    </row>
    <row r="1767" spans="1:13" s="48" customFormat="1" x14ac:dyDescent="0.2">
      <c r="A1767" s="262"/>
      <c r="B1767" s="256"/>
      <c r="C1767" s="115"/>
      <c r="D1767" s="116"/>
      <c r="E1767" s="117"/>
      <c r="F1767" s="118"/>
      <c r="G1767" s="112"/>
      <c r="H1767" s="112"/>
      <c r="I1767" s="111"/>
      <c r="J1767" s="111"/>
      <c r="K1767" s="86"/>
      <c r="L1767" s="119"/>
      <c r="M1767" s="114" t="str">
        <f t="shared" si="27"/>
        <v xml:space="preserve">   </v>
      </c>
    </row>
    <row r="1768" spans="1:13" s="48" customFormat="1" x14ac:dyDescent="0.2">
      <c r="A1768" s="262"/>
      <c r="B1768" s="256"/>
      <c r="C1768" s="115"/>
      <c r="D1768" s="116"/>
      <c r="E1768" s="117"/>
      <c r="F1768" s="118"/>
      <c r="G1768" s="112"/>
      <c r="H1768" s="112"/>
      <c r="I1768" s="111"/>
      <c r="J1768" s="111"/>
      <c r="K1768" s="86"/>
      <c r="L1768" s="119"/>
      <c r="M1768" s="114" t="str">
        <f t="shared" si="27"/>
        <v xml:space="preserve">   </v>
      </c>
    </row>
    <row r="1769" spans="1:13" s="55" customFormat="1" x14ac:dyDescent="0.2">
      <c r="A1769" s="262"/>
      <c r="B1769" s="256"/>
      <c r="C1769" s="115"/>
      <c r="D1769" s="116"/>
      <c r="E1769" s="117"/>
      <c r="F1769" s="118"/>
      <c r="G1769" s="112"/>
      <c r="H1769" s="112"/>
      <c r="I1769" s="111"/>
      <c r="J1769" s="111"/>
      <c r="K1769" s="86"/>
      <c r="L1769" s="119"/>
      <c r="M1769" s="114" t="str">
        <f t="shared" si="27"/>
        <v xml:space="preserve">   </v>
      </c>
    </row>
    <row r="1770" spans="1:13" s="55" customFormat="1" x14ac:dyDescent="0.2">
      <c r="A1770" s="262"/>
      <c r="B1770" s="256"/>
      <c r="C1770" s="115"/>
      <c r="D1770" s="116"/>
      <c r="E1770" s="117"/>
      <c r="F1770" s="118"/>
      <c r="G1770" s="112"/>
      <c r="H1770" s="112"/>
      <c r="I1770" s="111"/>
      <c r="J1770" s="111"/>
      <c r="K1770" s="86"/>
      <c r="L1770" s="119"/>
      <c r="M1770" s="114" t="str">
        <f t="shared" si="27"/>
        <v xml:space="preserve">   </v>
      </c>
    </row>
    <row r="1771" spans="1:13" s="55" customFormat="1" x14ac:dyDescent="0.2">
      <c r="A1771" s="262"/>
      <c r="B1771" s="256"/>
      <c r="C1771" s="115"/>
      <c r="D1771" s="116"/>
      <c r="E1771" s="117"/>
      <c r="F1771" s="118"/>
      <c r="G1771" s="112"/>
      <c r="H1771" s="112"/>
      <c r="I1771" s="111"/>
      <c r="J1771" s="111"/>
      <c r="K1771" s="86"/>
      <c r="L1771" s="119"/>
      <c r="M1771" s="114" t="str">
        <f t="shared" si="27"/>
        <v xml:space="preserve">   </v>
      </c>
    </row>
    <row r="1772" spans="1:13" s="55" customFormat="1" x14ac:dyDescent="0.2">
      <c r="A1772" s="262"/>
      <c r="B1772" s="256"/>
      <c r="C1772" s="115"/>
      <c r="D1772" s="116"/>
      <c r="E1772" s="117"/>
      <c r="F1772" s="118"/>
      <c r="G1772" s="112"/>
      <c r="H1772" s="112"/>
      <c r="I1772" s="111"/>
      <c r="J1772" s="111"/>
      <c r="K1772" s="86"/>
      <c r="L1772" s="119"/>
      <c r="M1772" s="114" t="str">
        <f t="shared" si="27"/>
        <v xml:space="preserve">   </v>
      </c>
    </row>
    <row r="1773" spans="1:13" s="48" customFormat="1" x14ac:dyDescent="0.2">
      <c r="A1773" s="262"/>
      <c r="B1773" s="256"/>
      <c r="C1773" s="115"/>
      <c r="D1773" s="116"/>
      <c r="E1773" s="117"/>
      <c r="F1773" s="118"/>
      <c r="G1773" s="112"/>
      <c r="H1773" s="112"/>
      <c r="I1773" s="111"/>
      <c r="J1773" s="111"/>
      <c r="K1773" s="86"/>
      <c r="L1773" s="119"/>
      <c r="M1773" s="114" t="str">
        <f t="shared" si="27"/>
        <v xml:space="preserve">   </v>
      </c>
    </row>
    <row r="1774" spans="1:13" s="48" customFormat="1" x14ac:dyDescent="0.2">
      <c r="A1774" s="262"/>
      <c r="B1774" s="256"/>
      <c r="C1774" s="122"/>
      <c r="D1774" s="123"/>
      <c r="E1774" s="124"/>
      <c r="F1774" s="125"/>
      <c r="G1774" s="112"/>
      <c r="H1774" s="112"/>
      <c r="I1774" s="111"/>
      <c r="J1774" s="111"/>
      <c r="K1774" s="86"/>
      <c r="L1774" s="126"/>
      <c r="M1774" s="114" t="str">
        <f t="shared" si="27"/>
        <v xml:space="preserve">   </v>
      </c>
    </row>
    <row r="1775" spans="1:13" s="48" customFormat="1" ht="15" customHeight="1" x14ac:dyDescent="0.2">
      <c r="A1775" s="262" t="s">
        <v>130</v>
      </c>
      <c r="B1775" s="256" t="s">
        <v>105</v>
      </c>
      <c r="C1775" s="111"/>
      <c r="D1775" s="111"/>
      <c r="E1775" s="111"/>
      <c r="F1775" s="111"/>
      <c r="G1775" s="112"/>
      <c r="H1775" s="112"/>
      <c r="I1775" s="111"/>
      <c r="J1775" s="111"/>
      <c r="K1775" s="86"/>
      <c r="L1775" s="120" t="str">
        <f>CONCATENATE(C1775," ",D1775," ",E1775," ",F1775," ",C1776," ",D1776," ",E1776," ",F1776)</f>
        <v xml:space="preserve">       </v>
      </c>
      <c r="M1775" s="114" t="str">
        <f t="shared" si="27"/>
        <v xml:space="preserve">   </v>
      </c>
    </row>
    <row r="1776" spans="1:13" s="48" customFormat="1" x14ac:dyDescent="0.2">
      <c r="A1776" s="262"/>
      <c r="B1776" s="256"/>
      <c r="C1776" s="121"/>
      <c r="D1776" s="116"/>
      <c r="E1776" s="117"/>
      <c r="F1776" s="118"/>
      <c r="G1776" s="112"/>
      <c r="H1776" s="112"/>
      <c r="I1776" s="111"/>
      <c r="J1776" s="111"/>
      <c r="K1776" s="86"/>
      <c r="L1776" s="119"/>
      <c r="M1776" s="114" t="str">
        <f t="shared" si="27"/>
        <v xml:space="preserve">   </v>
      </c>
    </row>
    <row r="1777" spans="1:13" s="48" customFormat="1" x14ac:dyDescent="0.2">
      <c r="A1777" s="262"/>
      <c r="B1777" s="256"/>
      <c r="C1777" s="115"/>
      <c r="D1777" s="116"/>
      <c r="E1777" s="117"/>
      <c r="F1777" s="118"/>
      <c r="G1777" s="112"/>
      <c r="H1777" s="112"/>
      <c r="I1777" s="111"/>
      <c r="J1777" s="111"/>
      <c r="K1777" s="86"/>
      <c r="L1777" s="119"/>
      <c r="M1777" s="114" t="str">
        <f t="shared" si="27"/>
        <v xml:space="preserve">   </v>
      </c>
    </row>
    <row r="1778" spans="1:13" s="48" customFormat="1" x14ac:dyDescent="0.2">
      <c r="A1778" s="262"/>
      <c r="B1778" s="256"/>
      <c r="C1778" s="115"/>
      <c r="D1778" s="116"/>
      <c r="E1778" s="117"/>
      <c r="F1778" s="118"/>
      <c r="G1778" s="112"/>
      <c r="H1778" s="112"/>
      <c r="I1778" s="111"/>
      <c r="J1778" s="111"/>
      <c r="K1778" s="86"/>
      <c r="L1778" s="119"/>
      <c r="M1778" s="114" t="str">
        <f t="shared" si="27"/>
        <v xml:space="preserve">   </v>
      </c>
    </row>
    <row r="1779" spans="1:13" s="55" customFormat="1" x14ac:dyDescent="0.2">
      <c r="A1779" s="262"/>
      <c r="B1779" s="256"/>
      <c r="C1779" s="115"/>
      <c r="D1779" s="116"/>
      <c r="E1779" s="117"/>
      <c r="F1779" s="118"/>
      <c r="G1779" s="112"/>
      <c r="H1779" s="112"/>
      <c r="I1779" s="111"/>
      <c r="J1779" s="111"/>
      <c r="K1779" s="86"/>
      <c r="L1779" s="119"/>
      <c r="M1779" s="114" t="str">
        <f t="shared" si="27"/>
        <v xml:space="preserve">   </v>
      </c>
    </row>
    <row r="1780" spans="1:13" s="55" customFormat="1" x14ac:dyDescent="0.2">
      <c r="A1780" s="262"/>
      <c r="B1780" s="256"/>
      <c r="C1780" s="115"/>
      <c r="D1780" s="116"/>
      <c r="E1780" s="117"/>
      <c r="F1780" s="118"/>
      <c r="G1780" s="112"/>
      <c r="H1780" s="112"/>
      <c r="I1780" s="111"/>
      <c r="J1780" s="111"/>
      <c r="K1780" s="86"/>
      <c r="L1780" s="119"/>
      <c r="M1780" s="114" t="str">
        <f t="shared" si="27"/>
        <v xml:space="preserve">   </v>
      </c>
    </row>
    <row r="1781" spans="1:13" s="55" customFormat="1" x14ac:dyDescent="0.2">
      <c r="A1781" s="262"/>
      <c r="B1781" s="256"/>
      <c r="C1781" s="115"/>
      <c r="D1781" s="116"/>
      <c r="E1781" s="117"/>
      <c r="F1781" s="118"/>
      <c r="G1781" s="112"/>
      <c r="H1781" s="112"/>
      <c r="I1781" s="111"/>
      <c r="J1781" s="111"/>
      <c r="K1781" s="86"/>
      <c r="L1781" s="119"/>
      <c r="M1781" s="114" t="str">
        <f t="shared" si="27"/>
        <v xml:space="preserve">   </v>
      </c>
    </row>
    <row r="1782" spans="1:13" s="55" customFormat="1" x14ac:dyDescent="0.2">
      <c r="A1782" s="262"/>
      <c r="B1782" s="256"/>
      <c r="C1782" s="115"/>
      <c r="D1782" s="116"/>
      <c r="E1782" s="117"/>
      <c r="F1782" s="118"/>
      <c r="G1782" s="112"/>
      <c r="H1782" s="112"/>
      <c r="I1782" s="111"/>
      <c r="J1782" s="111"/>
      <c r="K1782" s="86"/>
      <c r="L1782" s="119"/>
      <c r="M1782" s="114" t="str">
        <f t="shared" si="27"/>
        <v xml:space="preserve">   </v>
      </c>
    </row>
    <row r="1783" spans="1:13" s="48" customFormat="1" x14ac:dyDescent="0.2">
      <c r="A1783" s="262"/>
      <c r="B1783" s="256"/>
      <c r="C1783" s="115"/>
      <c r="D1783" s="116"/>
      <c r="E1783" s="117"/>
      <c r="F1783" s="118"/>
      <c r="G1783" s="112"/>
      <c r="H1783" s="112"/>
      <c r="I1783" s="111"/>
      <c r="J1783" s="111"/>
      <c r="K1783" s="86"/>
      <c r="L1783" s="119"/>
      <c r="M1783" s="114" t="str">
        <f t="shared" si="27"/>
        <v xml:space="preserve">   </v>
      </c>
    </row>
    <row r="1784" spans="1:13" s="48" customFormat="1" x14ac:dyDescent="0.2">
      <c r="A1784" s="262"/>
      <c r="B1784" s="256"/>
      <c r="C1784" s="122"/>
      <c r="D1784" s="123"/>
      <c r="E1784" s="124"/>
      <c r="F1784" s="125"/>
      <c r="G1784" s="112"/>
      <c r="H1784" s="112"/>
      <c r="I1784" s="111"/>
      <c r="J1784" s="111"/>
      <c r="K1784" s="86"/>
      <c r="L1784" s="119"/>
      <c r="M1784" s="114" t="str">
        <f t="shared" si="27"/>
        <v xml:space="preserve">   </v>
      </c>
    </row>
    <row r="1785" spans="1:13" s="48" customFormat="1" ht="15" customHeight="1" x14ac:dyDescent="0.2">
      <c r="A1785" s="262" t="s">
        <v>130</v>
      </c>
      <c r="B1785" s="256" t="s">
        <v>105</v>
      </c>
      <c r="C1785" s="111"/>
      <c r="D1785" s="111"/>
      <c r="E1785" s="111"/>
      <c r="F1785" s="111"/>
      <c r="G1785" s="112"/>
      <c r="H1785" s="112"/>
      <c r="I1785" s="111"/>
      <c r="J1785" s="111"/>
      <c r="K1785" s="86"/>
      <c r="L1785" s="120" t="str">
        <f>CONCATENATE(C1785," ",D1785," ",E1785," ",F1785," ",C1786," ",D1786," ",E1786," ",F1786)</f>
        <v xml:space="preserve">       </v>
      </c>
      <c r="M1785" s="114" t="str">
        <f t="shared" si="27"/>
        <v xml:space="preserve">   </v>
      </c>
    </row>
    <row r="1786" spans="1:13" s="48" customFormat="1" x14ac:dyDescent="0.2">
      <c r="A1786" s="262"/>
      <c r="B1786" s="256"/>
      <c r="C1786" s="121"/>
      <c r="D1786" s="116"/>
      <c r="E1786" s="117"/>
      <c r="F1786" s="118"/>
      <c r="G1786" s="112"/>
      <c r="H1786" s="112"/>
      <c r="I1786" s="111"/>
      <c r="J1786" s="111"/>
      <c r="K1786" s="86"/>
      <c r="L1786" s="119"/>
      <c r="M1786" s="114" t="str">
        <f t="shared" si="27"/>
        <v xml:space="preserve">   </v>
      </c>
    </row>
    <row r="1787" spans="1:13" s="48" customFormat="1" x14ac:dyDescent="0.2">
      <c r="A1787" s="262"/>
      <c r="B1787" s="256"/>
      <c r="C1787" s="115"/>
      <c r="D1787" s="116"/>
      <c r="E1787" s="117"/>
      <c r="F1787" s="118"/>
      <c r="G1787" s="112"/>
      <c r="H1787" s="112"/>
      <c r="I1787" s="111"/>
      <c r="J1787" s="111"/>
      <c r="K1787" s="86"/>
      <c r="L1787" s="119"/>
      <c r="M1787" s="114" t="str">
        <f t="shared" si="27"/>
        <v xml:space="preserve">   </v>
      </c>
    </row>
    <row r="1788" spans="1:13" s="48" customFormat="1" x14ac:dyDescent="0.2">
      <c r="A1788" s="262"/>
      <c r="B1788" s="256"/>
      <c r="C1788" s="115"/>
      <c r="D1788" s="116"/>
      <c r="E1788" s="117"/>
      <c r="F1788" s="118"/>
      <c r="G1788" s="112"/>
      <c r="H1788" s="112"/>
      <c r="I1788" s="111"/>
      <c r="J1788" s="111"/>
      <c r="K1788" s="86"/>
      <c r="L1788" s="119"/>
      <c r="M1788" s="114" t="str">
        <f t="shared" si="27"/>
        <v xml:space="preserve">   </v>
      </c>
    </row>
    <row r="1789" spans="1:13" s="55" customFormat="1" x14ac:dyDescent="0.2">
      <c r="A1789" s="262"/>
      <c r="B1789" s="256"/>
      <c r="C1789" s="115"/>
      <c r="D1789" s="116"/>
      <c r="E1789" s="117"/>
      <c r="F1789" s="118"/>
      <c r="G1789" s="112"/>
      <c r="H1789" s="112"/>
      <c r="I1789" s="111"/>
      <c r="J1789" s="111"/>
      <c r="K1789" s="86"/>
      <c r="L1789" s="119"/>
      <c r="M1789" s="114" t="str">
        <f t="shared" si="27"/>
        <v xml:space="preserve">   </v>
      </c>
    </row>
    <row r="1790" spans="1:13" s="55" customFormat="1" x14ac:dyDescent="0.2">
      <c r="A1790" s="262"/>
      <c r="B1790" s="256"/>
      <c r="C1790" s="115"/>
      <c r="D1790" s="116"/>
      <c r="E1790" s="117"/>
      <c r="F1790" s="118"/>
      <c r="G1790" s="112"/>
      <c r="H1790" s="112"/>
      <c r="I1790" s="111"/>
      <c r="J1790" s="111"/>
      <c r="K1790" s="86"/>
      <c r="L1790" s="119"/>
      <c r="M1790" s="114" t="str">
        <f t="shared" si="27"/>
        <v xml:space="preserve">   </v>
      </c>
    </row>
    <row r="1791" spans="1:13" s="55" customFormat="1" x14ac:dyDescent="0.2">
      <c r="A1791" s="262"/>
      <c r="B1791" s="256"/>
      <c r="C1791" s="115"/>
      <c r="D1791" s="116"/>
      <c r="E1791" s="117"/>
      <c r="F1791" s="118"/>
      <c r="G1791" s="112"/>
      <c r="H1791" s="112"/>
      <c r="I1791" s="111"/>
      <c r="J1791" s="111"/>
      <c r="K1791" s="86"/>
      <c r="L1791" s="119"/>
      <c r="M1791" s="114" t="str">
        <f t="shared" si="27"/>
        <v xml:space="preserve">   </v>
      </c>
    </row>
    <row r="1792" spans="1:13" s="55" customFormat="1" x14ac:dyDescent="0.2">
      <c r="A1792" s="262"/>
      <c r="B1792" s="256"/>
      <c r="C1792" s="115"/>
      <c r="D1792" s="116"/>
      <c r="E1792" s="117"/>
      <c r="F1792" s="118"/>
      <c r="G1792" s="112"/>
      <c r="H1792" s="112"/>
      <c r="I1792" s="111"/>
      <c r="J1792" s="111"/>
      <c r="K1792" s="86"/>
      <c r="L1792" s="119"/>
      <c r="M1792" s="114" t="str">
        <f t="shared" si="27"/>
        <v xml:space="preserve">   </v>
      </c>
    </row>
    <row r="1793" spans="1:13" s="48" customFormat="1" x14ac:dyDescent="0.2">
      <c r="A1793" s="262"/>
      <c r="B1793" s="256"/>
      <c r="C1793" s="115"/>
      <c r="D1793" s="116"/>
      <c r="E1793" s="117"/>
      <c r="F1793" s="118"/>
      <c r="G1793" s="112"/>
      <c r="H1793" s="112"/>
      <c r="I1793" s="111"/>
      <c r="J1793" s="111"/>
      <c r="K1793" s="86"/>
      <c r="L1793" s="119"/>
      <c r="M1793" s="114" t="str">
        <f t="shared" si="27"/>
        <v xml:space="preserve">   </v>
      </c>
    </row>
    <row r="1794" spans="1:13" s="48" customFormat="1" x14ac:dyDescent="0.2">
      <c r="A1794" s="262"/>
      <c r="B1794" s="256"/>
      <c r="C1794" s="122"/>
      <c r="D1794" s="123"/>
      <c r="E1794" s="124"/>
      <c r="F1794" s="125"/>
      <c r="G1794" s="112"/>
      <c r="H1794" s="112"/>
      <c r="I1794" s="111"/>
      <c r="J1794" s="111"/>
      <c r="K1794" s="86"/>
      <c r="L1794" s="126"/>
      <c r="M1794" s="114" t="str">
        <f t="shared" si="27"/>
        <v xml:space="preserve">   </v>
      </c>
    </row>
    <row r="1795" spans="1:13" s="48" customFormat="1" ht="15" customHeight="1" x14ac:dyDescent="0.2">
      <c r="A1795" s="262" t="s">
        <v>130</v>
      </c>
      <c r="B1795" s="256" t="s">
        <v>105</v>
      </c>
      <c r="C1795" s="111"/>
      <c r="D1795" s="111"/>
      <c r="E1795" s="111"/>
      <c r="F1795" s="111"/>
      <c r="G1795" s="112"/>
      <c r="H1795" s="112"/>
      <c r="I1795" s="111"/>
      <c r="J1795" s="111"/>
      <c r="K1795" s="86"/>
      <c r="L1795" s="120" t="str">
        <f>CONCATENATE(C1795," ",D1795," ",E1795," ",F1795," ",C1796," ",D1796," ",E1796," ",F1796)</f>
        <v xml:space="preserve">       </v>
      </c>
      <c r="M1795" s="114" t="str">
        <f t="shared" si="27"/>
        <v xml:space="preserve">   </v>
      </c>
    </row>
    <row r="1796" spans="1:13" s="48" customFormat="1" x14ac:dyDescent="0.2">
      <c r="A1796" s="262"/>
      <c r="B1796" s="256"/>
      <c r="C1796" s="121"/>
      <c r="D1796" s="116"/>
      <c r="E1796" s="117"/>
      <c r="F1796" s="118"/>
      <c r="G1796" s="112"/>
      <c r="H1796" s="112"/>
      <c r="I1796" s="111"/>
      <c r="J1796" s="111"/>
      <c r="K1796" s="86"/>
      <c r="L1796" s="119"/>
      <c r="M1796" s="114" t="str">
        <f t="shared" si="27"/>
        <v xml:space="preserve">   </v>
      </c>
    </row>
    <row r="1797" spans="1:13" s="48" customFormat="1" x14ac:dyDescent="0.2">
      <c r="A1797" s="262"/>
      <c r="B1797" s="256"/>
      <c r="C1797" s="115"/>
      <c r="D1797" s="116"/>
      <c r="E1797" s="117"/>
      <c r="F1797" s="118"/>
      <c r="G1797" s="112"/>
      <c r="H1797" s="112"/>
      <c r="I1797" s="111"/>
      <c r="J1797" s="111"/>
      <c r="K1797" s="86"/>
      <c r="L1797" s="119"/>
      <c r="M1797" s="114" t="str">
        <f t="shared" si="27"/>
        <v xml:space="preserve">   </v>
      </c>
    </row>
    <row r="1798" spans="1:13" s="48" customFormat="1" x14ac:dyDescent="0.2">
      <c r="A1798" s="262"/>
      <c r="B1798" s="256"/>
      <c r="C1798" s="115"/>
      <c r="D1798" s="116"/>
      <c r="E1798" s="117"/>
      <c r="F1798" s="118"/>
      <c r="G1798" s="112"/>
      <c r="H1798" s="112"/>
      <c r="I1798" s="111"/>
      <c r="J1798" s="111"/>
      <c r="K1798" s="86"/>
      <c r="L1798" s="119"/>
      <c r="M1798" s="114" t="str">
        <f t="shared" si="27"/>
        <v xml:space="preserve">   </v>
      </c>
    </row>
    <row r="1799" spans="1:13" s="55" customFormat="1" x14ac:dyDescent="0.2">
      <c r="A1799" s="262"/>
      <c r="B1799" s="256"/>
      <c r="C1799" s="115"/>
      <c r="D1799" s="116"/>
      <c r="E1799" s="117"/>
      <c r="F1799" s="118"/>
      <c r="G1799" s="112"/>
      <c r="H1799" s="112"/>
      <c r="I1799" s="111"/>
      <c r="J1799" s="111"/>
      <c r="K1799" s="86"/>
      <c r="L1799" s="119"/>
      <c r="M1799" s="114" t="str">
        <f t="shared" si="27"/>
        <v xml:space="preserve">   </v>
      </c>
    </row>
    <row r="1800" spans="1:13" s="55" customFormat="1" x14ac:dyDescent="0.2">
      <c r="A1800" s="262"/>
      <c r="B1800" s="256"/>
      <c r="C1800" s="115"/>
      <c r="D1800" s="116"/>
      <c r="E1800" s="117"/>
      <c r="F1800" s="118"/>
      <c r="G1800" s="112"/>
      <c r="H1800" s="112"/>
      <c r="I1800" s="111"/>
      <c r="J1800" s="111"/>
      <c r="K1800" s="86"/>
      <c r="L1800" s="119"/>
      <c r="M1800" s="114" t="str">
        <f t="shared" si="27"/>
        <v xml:space="preserve">   </v>
      </c>
    </row>
    <row r="1801" spans="1:13" s="55" customFormat="1" x14ac:dyDescent="0.2">
      <c r="A1801" s="262"/>
      <c r="B1801" s="256"/>
      <c r="C1801" s="115"/>
      <c r="D1801" s="116"/>
      <c r="E1801" s="117"/>
      <c r="F1801" s="118"/>
      <c r="G1801" s="112"/>
      <c r="H1801" s="112"/>
      <c r="I1801" s="111"/>
      <c r="J1801" s="111"/>
      <c r="K1801" s="86"/>
      <c r="L1801" s="119"/>
      <c r="M1801" s="114" t="str">
        <f t="shared" si="27"/>
        <v xml:space="preserve">   </v>
      </c>
    </row>
    <row r="1802" spans="1:13" s="55" customFormat="1" x14ac:dyDescent="0.2">
      <c r="A1802" s="262"/>
      <c r="B1802" s="256"/>
      <c r="C1802" s="115"/>
      <c r="D1802" s="116"/>
      <c r="E1802" s="117"/>
      <c r="F1802" s="118"/>
      <c r="G1802" s="112"/>
      <c r="H1802" s="112"/>
      <c r="I1802" s="111"/>
      <c r="J1802" s="111"/>
      <c r="K1802" s="86"/>
      <c r="L1802" s="119"/>
      <c r="M1802" s="114" t="str">
        <f t="shared" si="27"/>
        <v xml:space="preserve">   </v>
      </c>
    </row>
    <row r="1803" spans="1:13" s="48" customFormat="1" x14ac:dyDescent="0.2">
      <c r="A1803" s="262"/>
      <c r="B1803" s="256"/>
      <c r="C1803" s="115"/>
      <c r="D1803" s="116"/>
      <c r="E1803" s="117"/>
      <c r="F1803" s="118"/>
      <c r="G1803" s="112"/>
      <c r="H1803" s="112"/>
      <c r="I1803" s="111"/>
      <c r="J1803" s="111"/>
      <c r="K1803" s="86"/>
      <c r="L1803" s="119"/>
      <c r="M1803" s="114" t="str">
        <f t="shared" ref="M1803:M1814" si="28">CONCATENATE(G1803," ",H1803," ",I1803," ",J1803)</f>
        <v xml:space="preserve">   </v>
      </c>
    </row>
    <row r="1804" spans="1:13" s="48" customFormat="1" x14ac:dyDescent="0.2">
      <c r="A1804" s="262"/>
      <c r="B1804" s="256"/>
      <c r="C1804" s="122"/>
      <c r="D1804" s="123"/>
      <c r="E1804" s="124"/>
      <c r="F1804" s="125"/>
      <c r="G1804" s="112"/>
      <c r="H1804" s="112"/>
      <c r="I1804" s="111"/>
      <c r="J1804" s="111"/>
      <c r="K1804" s="86"/>
      <c r="L1804" s="119"/>
      <c r="M1804" s="114" t="str">
        <f t="shared" si="28"/>
        <v xml:space="preserve">   </v>
      </c>
    </row>
    <row r="1805" spans="1:13" s="48" customFormat="1" ht="15" customHeight="1" x14ac:dyDescent="0.2">
      <c r="A1805" s="262" t="s">
        <v>130</v>
      </c>
      <c r="B1805" s="256" t="s">
        <v>105</v>
      </c>
      <c r="C1805" s="111"/>
      <c r="D1805" s="111"/>
      <c r="E1805" s="111"/>
      <c r="F1805" s="111"/>
      <c r="G1805" s="112"/>
      <c r="H1805" s="112"/>
      <c r="I1805" s="111"/>
      <c r="J1805" s="111"/>
      <c r="K1805" s="86"/>
      <c r="L1805" s="120" t="str">
        <f>CONCATENATE(C1805," ",D1805," ",E1805," ",F1805," ",C1806," ",D1806," ",E1806," ",F1806)</f>
        <v xml:space="preserve">       </v>
      </c>
      <c r="M1805" s="114" t="str">
        <f t="shared" si="28"/>
        <v xml:space="preserve">   </v>
      </c>
    </row>
    <row r="1806" spans="1:13" s="48" customFormat="1" x14ac:dyDescent="0.2">
      <c r="A1806" s="262"/>
      <c r="B1806" s="256"/>
      <c r="C1806" s="121"/>
      <c r="D1806" s="116"/>
      <c r="E1806" s="117"/>
      <c r="F1806" s="118"/>
      <c r="G1806" s="112"/>
      <c r="H1806" s="112"/>
      <c r="I1806" s="111"/>
      <c r="J1806" s="111"/>
      <c r="K1806" s="86"/>
      <c r="L1806" s="119"/>
      <c r="M1806" s="114" t="str">
        <f t="shared" si="28"/>
        <v xml:space="preserve">   </v>
      </c>
    </row>
    <row r="1807" spans="1:13" s="48" customFormat="1" x14ac:dyDescent="0.2">
      <c r="A1807" s="262"/>
      <c r="B1807" s="256"/>
      <c r="C1807" s="115"/>
      <c r="D1807" s="116"/>
      <c r="E1807" s="117"/>
      <c r="F1807" s="118"/>
      <c r="G1807" s="112"/>
      <c r="H1807" s="112"/>
      <c r="I1807" s="111"/>
      <c r="J1807" s="111"/>
      <c r="K1807" s="86"/>
      <c r="L1807" s="119"/>
      <c r="M1807" s="114" t="str">
        <f t="shared" si="28"/>
        <v xml:space="preserve">   </v>
      </c>
    </row>
    <row r="1808" spans="1:13" s="48" customFormat="1" x14ac:dyDescent="0.2">
      <c r="A1808" s="262"/>
      <c r="B1808" s="256"/>
      <c r="C1808" s="115"/>
      <c r="D1808" s="116"/>
      <c r="E1808" s="117"/>
      <c r="F1808" s="118"/>
      <c r="G1808" s="112"/>
      <c r="H1808" s="112"/>
      <c r="I1808" s="111"/>
      <c r="J1808" s="111"/>
      <c r="K1808" s="86"/>
      <c r="L1808" s="119"/>
      <c r="M1808" s="114" t="str">
        <f t="shared" si="28"/>
        <v xml:space="preserve">   </v>
      </c>
    </row>
    <row r="1809" spans="1:13" s="55" customFormat="1" x14ac:dyDescent="0.2">
      <c r="A1809" s="262"/>
      <c r="B1809" s="256"/>
      <c r="C1809" s="115"/>
      <c r="D1809" s="116"/>
      <c r="E1809" s="117"/>
      <c r="F1809" s="118"/>
      <c r="G1809" s="112"/>
      <c r="H1809" s="112"/>
      <c r="I1809" s="111"/>
      <c r="J1809" s="111"/>
      <c r="K1809" s="86"/>
      <c r="L1809" s="119"/>
      <c r="M1809" s="114" t="str">
        <f t="shared" si="28"/>
        <v xml:space="preserve">   </v>
      </c>
    </row>
    <row r="1810" spans="1:13" s="55" customFormat="1" x14ac:dyDescent="0.2">
      <c r="A1810" s="262"/>
      <c r="B1810" s="256"/>
      <c r="C1810" s="115"/>
      <c r="D1810" s="116"/>
      <c r="E1810" s="117"/>
      <c r="F1810" s="118"/>
      <c r="G1810" s="112"/>
      <c r="H1810" s="112"/>
      <c r="I1810" s="111"/>
      <c r="J1810" s="111"/>
      <c r="K1810" s="86"/>
      <c r="L1810" s="119"/>
      <c r="M1810" s="114" t="str">
        <f t="shared" si="28"/>
        <v xml:space="preserve">   </v>
      </c>
    </row>
    <row r="1811" spans="1:13" s="55" customFormat="1" x14ac:dyDescent="0.2">
      <c r="A1811" s="262"/>
      <c r="B1811" s="256"/>
      <c r="C1811" s="115"/>
      <c r="D1811" s="116"/>
      <c r="E1811" s="117"/>
      <c r="F1811" s="118"/>
      <c r="G1811" s="112"/>
      <c r="H1811" s="112"/>
      <c r="I1811" s="111"/>
      <c r="J1811" s="111"/>
      <c r="K1811" s="86"/>
      <c r="L1811" s="119"/>
      <c r="M1811" s="114" t="str">
        <f t="shared" si="28"/>
        <v xml:space="preserve">   </v>
      </c>
    </row>
    <row r="1812" spans="1:13" s="55" customFormat="1" x14ac:dyDescent="0.2">
      <c r="A1812" s="262"/>
      <c r="B1812" s="256"/>
      <c r="C1812" s="115"/>
      <c r="D1812" s="116"/>
      <c r="E1812" s="117"/>
      <c r="F1812" s="118"/>
      <c r="G1812" s="112"/>
      <c r="H1812" s="112"/>
      <c r="I1812" s="111"/>
      <c r="J1812" s="111"/>
      <c r="K1812" s="86"/>
      <c r="L1812" s="119"/>
      <c r="M1812" s="114" t="str">
        <f t="shared" si="28"/>
        <v xml:space="preserve">   </v>
      </c>
    </row>
    <row r="1813" spans="1:13" s="48" customFormat="1" x14ac:dyDescent="0.2">
      <c r="A1813" s="262"/>
      <c r="B1813" s="256"/>
      <c r="C1813" s="115"/>
      <c r="D1813" s="116"/>
      <c r="E1813" s="117"/>
      <c r="F1813" s="118"/>
      <c r="G1813" s="112"/>
      <c r="H1813" s="112"/>
      <c r="I1813" s="111"/>
      <c r="J1813" s="111"/>
      <c r="K1813" s="86"/>
      <c r="L1813" s="119"/>
      <c r="M1813" s="114" t="str">
        <f t="shared" si="28"/>
        <v xml:space="preserve">   </v>
      </c>
    </row>
    <row r="1814" spans="1:13" s="48" customFormat="1" x14ac:dyDescent="0.2">
      <c r="A1814" s="262"/>
      <c r="B1814" s="256"/>
      <c r="C1814" s="122"/>
      <c r="D1814" s="123"/>
      <c r="E1814" s="124"/>
      <c r="F1814" s="125"/>
      <c r="G1814" s="112"/>
      <c r="H1814" s="112"/>
      <c r="I1814" s="111"/>
      <c r="J1814" s="111"/>
      <c r="K1814" s="86"/>
      <c r="L1814" s="126"/>
      <c r="M1814" s="114" t="str">
        <f t="shared" si="28"/>
        <v xml:space="preserve">   </v>
      </c>
    </row>
  </sheetData>
  <sheetProtection algorithmName="SHA-512" hashValue="jmVV5asNyFIzzvX5vMbLcZivgDP0JPL9zuCul+uy6XpVND5tIxTMXEkBWDM7aW1Cggvwed9UfGloY//1NNypdA==" saltValue="iKGuaWOTpg+oUHI/SpB3sQ==" spinCount="100000" sheet="1" objects="1" scenarios="1" formatCells="0" formatRows="0" autoFilter="0"/>
  <autoFilter ref="A9:M1814" xr:uid="{00000000-0009-0000-0000-000002000000}"/>
  <mergeCells count="367">
    <mergeCell ref="A1765:A1774"/>
    <mergeCell ref="B1765:B1774"/>
    <mergeCell ref="A1775:A1784"/>
    <mergeCell ref="B1775:B1784"/>
    <mergeCell ref="A1785:A1794"/>
    <mergeCell ref="B1785:B1794"/>
    <mergeCell ref="A1795:A1804"/>
    <mergeCell ref="B1795:B1804"/>
    <mergeCell ref="A1805:A1814"/>
    <mergeCell ref="B1805:B1814"/>
    <mergeCell ref="A1715:A1724"/>
    <mergeCell ref="B1715:B1724"/>
    <mergeCell ref="A1725:A1734"/>
    <mergeCell ref="B1725:B1734"/>
    <mergeCell ref="A1735:A1744"/>
    <mergeCell ref="B1735:B1744"/>
    <mergeCell ref="A1745:A1754"/>
    <mergeCell ref="B1745:B1754"/>
    <mergeCell ref="A1755:A1764"/>
    <mergeCell ref="B1755:B1764"/>
    <mergeCell ref="A1665:A1674"/>
    <mergeCell ref="B1665:B1674"/>
    <mergeCell ref="A1675:A1684"/>
    <mergeCell ref="B1675:B1684"/>
    <mergeCell ref="A1685:A1694"/>
    <mergeCell ref="B1685:B1694"/>
    <mergeCell ref="A1695:A1704"/>
    <mergeCell ref="B1695:B1704"/>
    <mergeCell ref="A1705:A1714"/>
    <mergeCell ref="B1705:B1714"/>
    <mergeCell ref="A1615:A1624"/>
    <mergeCell ref="B1615:B1624"/>
    <mergeCell ref="A1625:A1634"/>
    <mergeCell ref="B1625:B1634"/>
    <mergeCell ref="A1635:A1644"/>
    <mergeCell ref="B1635:B1644"/>
    <mergeCell ref="A1645:A1654"/>
    <mergeCell ref="B1645:B1654"/>
    <mergeCell ref="A1655:A1664"/>
    <mergeCell ref="B1655:B1664"/>
    <mergeCell ref="A1565:A1574"/>
    <mergeCell ref="B1565:B1574"/>
    <mergeCell ref="A1575:A1584"/>
    <mergeCell ref="B1575:B1584"/>
    <mergeCell ref="A1585:A1594"/>
    <mergeCell ref="B1585:B1594"/>
    <mergeCell ref="A1595:A1604"/>
    <mergeCell ref="B1595:B1604"/>
    <mergeCell ref="A1605:A1614"/>
    <mergeCell ref="B1605:B1614"/>
    <mergeCell ref="A1515:A1524"/>
    <mergeCell ref="B1515:B1524"/>
    <mergeCell ref="A1525:A1534"/>
    <mergeCell ref="B1525:B1534"/>
    <mergeCell ref="A1535:A1544"/>
    <mergeCell ref="B1535:B1544"/>
    <mergeCell ref="A1545:A1554"/>
    <mergeCell ref="B1545:B1554"/>
    <mergeCell ref="A1555:A1564"/>
    <mergeCell ref="B1555:B1564"/>
    <mergeCell ref="A1494:A1503"/>
    <mergeCell ref="B1494:B1503"/>
    <mergeCell ref="A1504:A1513"/>
    <mergeCell ref="B1504:B1513"/>
    <mergeCell ref="A1464:A1473"/>
    <mergeCell ref="B1464:B1473"/>
    <mergeCell ref="A1474:A1483"/>
    <mergeCell ref="B1474:B1483"/>
    <mergeCell ref="A1484:A1493"/>
    <mergeCell ref="B1484:B1493"/>
    <mergeCell ref="A1434:A1443"/>
    <mergeCell ref="B1434:B1443"/>
    <mergeCell ref="A1444:A1453"/>
    <mergeCell ref="B1444:B1453"/>
    <mergeCell ref="A1454:A1463"/>
    <mergeCell ref="B1454:B1463"/>
    <mergeCell ref="A1404:A1413"/>
    <mergeCell ref="B1404:B1413"/>
    <mergeCell ref="A1414:A1423"/>
    <mergeCell ref="B1414:B1423"/>
    <mergeCell ref="A1424:A1433"/>
    <mergeCell ref="B1424:B1433"/>
    <mergeCell ref="A1374:A1383"/>
    <mergeCell ref="B1374:B1383"/>
    <mergeCell ref="A1384:A1393"/>
    <mergeCell ref="B1384:B1393"/>
    <mergeCell ref="A1394:A1403"/>
    <mergeCell ref="B1394:B1403"/>
    <mergeCell ref="A1344:A1353"/>
    <mergeCell ref="B1344:B1353"/>
    <mergeCell ref="A1354:A1363"/>
    <mergeCell ref="B1354:B1363"/>
    <mergeCell ref="A1364:A1373"/>
    <mergeCell ref="B1364:B1373"/>
    <mergeCell ref="A1314:A1323"/>
    <mergeCell ref="B1314:B1323"/>
    <mergeCell ref="A1324:A1333"/>
    <mergeCell ref="B1324:B1333"/>
    <mergeCell ref="A1334:A1343"/>
    <mergeCell ref="B1334:B1343"/>
    <mergeCell ref="A1284:A1293"/>
    <mergeCell ref="B1284:B1293"/>
    <mergeCell ref="A1294:A1303"/>
    <mergeCell ref="B1294:B1303"/>
    <mergeCell ref="A1304:A1313"/>
    <mergeCell ref="B1304:B1313"/>
    <mergeCell ref="A1254:A1263"/>
    <mergeCell ref="B1254:B1263"/>
    <mergeCell ref="A1264:A1273"/>
    <mergeCell ref="B1264:B1273"/>
    <mergeCell ref="A1274:A1283"/>
    <mergeCell ref="B1274:B1283"/>
    <mergeCell ref="A1224:A1233"/>
    <mergeCell ref="B1224:B1233"/>
    <mergeCell ref="A1234:A1243"/>
    <mergeCell ref="B1234:B1243"/>
    <mergeCell ref="A1244:A1253"/>
    <mergeCell ref="B1244:B1253"/>
    <mergeCell ref="A1193:A1202"/>
    <mergeCell ref="B1193:B1202"/>
    <mergeCell ref="A1203:A1212"/>
    <mergeCell ref="B1203:B1212"/>
    <mergeCell ref="A1214:A1223"/>
    <mergeCell ref="B1214:B1223"/>
    <mergeCell ref="A1163:A1172"/>
    <mergeCell ref="B1163:B1172"/>
    <mergeCell ref="A1173:A1182"/>
    <mergeCell ref="B1173:B1182"/>
    <mergeCell ref="A1183:A1192"/>
    <mergeCell ref="B1183:B1192"/>
    <mergeCell ref="A1133:A1142"/>
    <mergeCell ref="B1133:B1142"/>
    <mergeCell ref="A1143:A1152"/>
    <mergeCell ref="B1143:B1152"/>
    <mergeCell ref="A1153:A1162"/>
    <mergeCell ref="B1153:B1162"/>
    <mergeCell ref="A1103:A1112"/>
    <mergeCell ref="B1103:B1112"/>
    <mergeCell ref="A1113:A1122"/>
    <mergeCell ref="B1113:B1122"/>
    <mergeCell ref="A1123:A1132"/>
    <mergeCell ref="B1123:B1132"/>
    <mergeCell ref="A1073:A1082"/>
    <mergeCell ref="B1073:B1082"/>
    <mergeCell ref="A1083:A1092"/>
    <mergeCell ref="B1083:B1092"/>
    <mergeCell ref="A1093:A1102"/>
    <mergeCell ref="B1093:B1102"/>
    <mergeCell ref="A1043:A1052"/>
    <mergeCell ref="B1043:B1052"/>
    <mergeCell ref="A1053:A1062"/>
    <mergeCell ref="B1053:B1062"/>
    <mergeCell ref="A1063:A1072"/>
    <mergeCell ref="B1063:B1072"/>
    <mergeCell ref="A1013:A1022"/>
    <mergeCell ref="B1013:B1022"/>
    <mergeCell ref="A1023:A1032"/>
    <mergeCell ref="B1023:B1032"/>
    <mergeCell ref="A1033:A1042"/>
    <mergeCell ref="B1033:B1042"/>
    <mergeCell ref="A983:A992"/>
    <mergeCell ref="B983:B992"/>
    <mergeCell ref="A993:A1002"/>
    <mergeCell ref="B993:B1002"/>
    <mergeCell ref="A1003:A1012"/>
    <mergeCell ref="B1003:B1012"/>
    <mergeCell ref="A953:A962"/>
    <mergeCell ref="B953:B962"/>
    <mergeCell ref="A963:A972"/>
    <mergeCell ref="B963:B972"/>
    <mergeCell ref="A973:A982"/>
    <mergeCell ref="B973:B982"/>
    <mergeCell ref="A923:A932"/>
    <mergeCell ref="B923:B932"/>
    <mergeCell ref="A933:A942"/>
    <mergeCell ref="B933:B942"/>
    <mergeCell ref="A943:A952"/>
    <mergeCell ref="B943:B952"/>
    <mergeCell ref="A892:A901"/>
    <mergeCell ref="B892:B901"/>
    <mergeCell ref="A902:A911"/>
    <mergeCell ref="B902:B911"/>
    <mergeCell ref="A913:A922"/>
    <mergeCell ref="B913:B922"/>
    <mergeCell ref="A862:A871"/>
    <mergeCell ref="B862:B871"/>
    <mergeCell ref="A872:A881"/>
    <mergeCell ref="B872:B881"/>
    <mergeCell ref="A882:A891"/>
    <mergeCell ref="B882:B891"/>
    <mergeCell ref="A832:A841"/>
    <mergeCell ref="B832:B841"/>
    <mergeCell ref="A842:A851"/>
    <mergeCell ref="B842:B851"/>
    <mergeCell ref="A852:A861"/>
    <mergeCell ref="B852:B861"/>
    <mergeCell ref="A802:A811"/>
    <mergeCell ref="B802:B811"/>
    <mergeCell ref="A812:A821"/>
    <mergeCell ref="B812:B821"/>
    <mergeCell ref="A822:A831"/>
    <mergeCell ref="B822:B831"/>
    <mergeCell ref="A772:A781"/>
    <mergeCell ref="B772:B781"/>
    <mergeCell ref="A782:A791"/>
    <mergeCell ref="B782:B791"/>
    <mergeCell ref="A792:A801"/>
    <mergeCell ref="B792:B801"/>
    <mergeCell ref="A742:A751"/>
    <mergeCell ref="B742:B751"/>
    <mergeCell ref="A752:A761"/>
    <mergeCell ref="B752:B761"/>
    <mergeCell ref="A762:A771"/>
    <mergeCell ref="B762:B771"/>
    <mergeCell ref="A712:A721"/>
    <mergeCell ref="B712:B721"/>
    <mergeCell ref="A722:A731"/>
    <mergeCell ref="B722:B731"/>
    <mergeCell ref="A732:A741"/>
    <mergeCell ref="B732:B741"/>
    <mergeCell ref="A682:A691"/>
    <mergeCell ref="B682:B691"/>
    <mergeCell ref="A692:A701"/>
    <mergeCell ref="B692:B701"/>
    <mergeCell ref="A702:A711"/>
    <mergeCell ref="B702:B711"/>
    <mergeCell ref="A652:A661"/>
    <mergeCell ref="B652:B661"/>
    <mergeCell ref="A662:A671"/>
    <mergeCell ref="B662:B671"/>
    <mergeCell ref="A672:A681"/>
    <mergeCell ref="B672:B681"/>
    <mergeCell ref="A622:A631"/>
    <mergeCell ref="B622:B631"/>
    <mergeCell ref="A632:A641"/>
    <mergeCell ref="B632:B641"/>
    <mergeCell ref="A642:A651"/>
    <mergeCell ref="B642:B651"/>
    <mergeCell ref="A591:A600"/>
    <mergeCell ref="B591:B600"/>
    <mergeCell ref="A601:A610"/>
    <mergeCell ref="B601:B610"/>
    <mergeCell ref="A612:A621"/>
    <mergeCell ref="B612:B621"/>
    <mergeCell ref="A561:A570"/>
    <mergeCell ref="B561:B570"/>
    <mergeCell ref="A571:A580"/>
    <mergeCell ref="B571:B580"/>
    <mergeCell ref="A581:A590"/>
    <mergeCell ref="B581:B590"/>
    <mergeCell ref="A531:A540"/>
    <mergeCell ref="B531:B540"/>
    <mergeCell ref="A541:A550"/>
    <mergeCell ref="B541:B550"/>
    <mergeCell ref="A551:A560"/>
    <mergeCell ref="B551:B560"/>
    <mergeCell ref="A501:A510"/>
    <mergeCell ref="B501:B510"/>
    <mergeCell ref="A511:A520"/>
    <mergeCell ref="B511:B520"/>
    <mergeCell ref="A521:A530"/>
    <mergeCell ref="B521:B530"/>
    <mergeCell ref="A471:A480"/>
    <mergeCell ref="B471:B480"/>
    <mergeCell ref="A481:A490"/>
    <mergeCell ref="B481:B490"/>
    <mergeCell ref="A491:A500"/>
    <mergeCell ref="B491:B500"/>
    <mergeCell ref="A441:A450"/>
    <mergeCell ref="B441:B450"/>
    <mergeCell ref="A451:A460"/>
    <mergeCell ref="B451:B460"/>
    <mergeCell ref="A461:A470"/>
    <mergeCell ref="B461:B470"/>
    <mergeCell ref="A411:A420"/>
    <mergeCell ref="B411:B420"/>
    <mergeCell ref="A421:A430"/>
    <mergeCell ref="B421:B430"/>
    <mergeCell ref="A431:A440"/>
    <mergeCell ref="B431:B440"/>
    <mergeCell ref="A381:A390"/>
    <mergeCell ref="B381:B390"/>
    <mergeCell ref="A391:A400"/>
    <mergeCell ref="B391:B400"/>
    <mergeCell ref="A401:A410"/>
    <mergeCell ref="B401:B410"/>
    <mergeCell ref="A351:A360"/>
    <mergeCell ref="B351:B360"/>
    <mergeCell ref="A361:A370"/>
    <mergeCell ref="B361:B370"/>
    <mergeCell ref="A371:A380"/>
    <mergeCell ref="B371:B380"/>
    <mergeCell ref="A321:A330"/>
    <mergeCell ref="B321:B330"/>
    <mergeCell ref="A331:A340"/>
    <mergeCell ref="B331:B340"/>
    <mergeCell ref="A341:A350"/>
    <mergeCell ref="B341:B350"/>
    <mergeCell ref="A190:A199"/>
    <mergeCell ref="B190:B199"/>
    <mergeCell ref="A200:A209"/>
    <mergeCell ref="B200:B209"/>
    <mergeCell ref="A311:A320"/>
    <mergeCell ref="B311:B320"/>
    <mergeCell ref="A160:A169"/>
    <mergeCell ref="B160:B169"/>
    <mergeCell ref="A170:A179"/>
    <mergeCell ref="B170:B179"/>
    <mergeCell ref="A180:A189"/>
    <mergeCell ref="B180:B189"/>
    <mergeCell ref="A280:A289"/>
    <mergeCell ref="B280:B289"/>
    <mergeCell ref="A290:A299"/>
    <mergeCell ref="B290:B299"/>
    <mergeCell ref="A300:A309"/>
    <mergeCell ref="B300:B309"/>
    <mergeCell ref="A250:A259"/>
    <mergeCell ref="B250:B259"/>
    <mergeCell ref="A260:A269"/>
    <mergeCell ref="B260:B269"/>
    <mergeCell ref="A270:A279"/>
    <mergeCell ref="B270:B279"/>
    <mergeCell ref="B130:B139"/>
    <mergeCell ref="A140:A149"/>
    <mergeCell ref="B140:B149"/>
    <mergeCell ref="A150:A159"/>
    <mergeCell ref="B150:B159"/>
    <mergeCell ref="A100:A109"/>
    <mergeCell ref="B100:B109"/>
    <mergeCell ref="A110:A119"/>
    <mergeCell ref="B110:B119"/>
    <mergeCell ref="A120:A129"/>
    <mergeCell ref="B120:B129"/>
    <mergeCell ref="A220:A229"/>
    <mergeCell ref="B220:B229"/>
    <mergeCell ref="A230:A239"/>
    <mergeCell ref="B230:B239"/>
    <mergeCell ref="A240:A249"/>
    <mergeCell ref="B240:B249"/>
    <mergeCell ref="B210:B219"/>
    <mergeCell ref="A210:A219"/>
    <mergeCell ref="C1:J1"/>
    <mergeCell ref="A30:A39"/>
    <mergeCell ref="B30:B39"/>
    <mergeCell ref="A40:A49"/>
    <mergeCell ref="A70:A79"/>
    <mergeCell ref="B70:B79"/>
    <mergeCell ref="A80:A89"/>
    <mergeCell ref="B80:B89"/>
    <mergeCell ref="A90:A99"/>
    <mergeCell ref="B90:B99"/>
    <mergeCell ref="B40:B49"/>
    <mergeCell ref="A50:A59"/>
    <mergeCell ref="B50:B59"/>
    <mergeCell ref="A60:A69"/>
    <mergeCell ref="B60:B69"/>
    <mergeCell ref="A130:A139"/>
    <mergeCell ref="L1:M1"/>
    <mergeCell ref="C5:D5"/>
    <mergeCell ref="E5:J5"/>
    <mergeCell ref="L5:M5"/>
    <mergeCell ref="D7:F7"/>
    <mergeCell ref="A10:A19"/>
    <mergeCell ref="H7:J7"/>
    <mergeCell ref="B10:B19"/>
    <mergeCell ref="A20:A29"/>
    <mergeCell ref="B20:B29"/>
  </mergeCells>
  <conditionalFormatting sqref="C10:F10">
    <cfRule type="containsBlanks" dxfId="174" priority="39">
      <formula>LEN(TRIM(C10))=0</formula>
    </cfRule>
  </conditionalFormatting>
  <conditionalFormatting sqref="C20:F20">
    <cfRule type="containsBlanks" dxfId="173" priority="38">
      <formula>LEN(TRIM(C20))=0</formula>
    </cfRule>
  </conditionalFormatting>
  <conditionalFormatting sqref="C30:F30">
    <cfRule type="containsBlanks" dxfId="172" priority="37">
      <formula>LEN(TRIM(C30))=0</formula>
    </cfRule>
  </conditionalFormatting>
  <conditionalFormatting sqref="C40:F40">
    <cfRule type="containsBlanks" dxfId="171" priority="36">
      <formula>LEN(TRIM(C40))=0</formula>
    </cfRule>
  </conditionalFormatting>
  <conditionalFormatting sqref="C50:F50">
    <cfRule type="containsBlanks" dxfId="170" priority="35">
      <formula>LEN(TRIM(C50))=0</formula>
    </cfRule>
  </conditionalFormatting>
  <conditionalFormatting sqref="C60:F60">
    <cfRule type="containsBlanks" dxfId="169" priority="34">
      <formula>LEN(TRIM(C60))=0</formula>
    </cfRule>
  </conditionalFormatting>
  <conditionalFormatting sqref="C70:F70">
    <cfRule type="containsBlanks" dxfId="168" priority="33">
      <formula>LEN(TRIM(C70))=0</formula>
    </cfRule>
  </conditionalFormatting>
  <conditionalFormatting sqref="C80:F80">
    <cfRule type="containsBlanks" dxfId="167" priority="32">
      <formula>LEN(TRIM(C80))=0</formula>
    </cfRule>
  </conditionalFormatting>
  <conditionalFormatting sqref="C90:F90">
    <cfRule type="containsBlanks" dxfId="166" priority="31">
      <formula>LEN(TRIM(C90))=0</formula>
    </cfRule>
  </conditionalFormatting>
  <conditionalFormatting sqref="C100:F100 C110:F110 C120:F120 C130:F130 C140:F140 C150:F150 C160:F160 C170:F170 C180:F180 C190:F190 C200:F200 C270:F270 C280:F280 C290:F290 C300:F300 C401:F401 C411:F411 C421:F421 C431:F431 C441:F441 C451:F451 C461:F461 C471:F471 C481:F481 C491:F491 C501:F501 C531:F531 C541:F541 C551:F551 C561:F561 C571:F571 C581:F581 C591:F591 C601:F601 C702:F702 C712:F712 C722:F722 C732:F732 C742:F742 C752:F752 C762:F762 C772:F772 C782:F782 C792:F792 C802:F802 C832:F832 C842:F842 C852:F852 C862:F862 C872:F872 C882:F882 C892:F892 C902:F902 C913:F913 C923:F923 C933:F933 C943:F943 C953:F953 C963:F963 C973:F973 C983:F983 C993:F993 C1003:F1003 C1013:F1013 C1023:F1023 C1033:F1033 C1043:F1043 C1053:F1053 C1063:F1063 C1073:F1073 C1083:F1083 C1093:F1093 C1103:F1103 C1113:F1113 C1123:F1123 C1133:F1133 C1143:F1143 C1153:F1153 C1163:F1163 C1173:F1173 C1183:F1183 C1193:F1193 C1203:F1203 C1214:F1214 C1224:F1224 C1234:F1234 C1244:F1244 C1254:F1254 C1264:F1264 C1274:F1274 C1284:F1284 C1294:F1294 C1304:F1304 C1314:F1314 C1324:F1324 C1334:F1334 C1344:F1344 C1354:F1354 C1364:F1364 C1374:F1374 C1384:F1384 C1394:F1394 C1404:F1404 C1414:F1414 C1424:F1424 C1434:F1434 C1444:F1444 C1454:F1454 C1464:F1464 C1474:F1474 C1484:F1484 C1494:F1494 C1504:F1504 C1515:F1515 C1525:F1525 C1535:F1535 C1545:F1545 C1555:F1555 C1565:F1565 C1575:F1575 C1585:F1585 C1595:F1595 C1605:F1605 C1615:F1615 C1625:F1625 C1635:F1635 C1645:F1645 C1655:F1655 C1665:F1665 C1675:F1675 C1685:F1685 C1695:F1695 C1705:F1705 C1715:F1715 C1725:F1725 C1735:F1735 C1745:F1745 C1755:F1755 C1765:F1765 C1775:F1775 C1785:F1785 C1795:F1795 C1805:F1805">
    <cfRule type="containsBlanks" dxfId="165" priority="40">
      <formula>LEN(TRIM(C100))=0</formula>
    </cfRule>
  </conditionalFormatting>
  <conditionalFormatting sqref="C210:F210">
    <cfRule type="containsBlanks" dxfId="164" priority="30">
      <formula>LEN(TRIM(C210))=0</formula>
    </cfRule>
  </conditionalFormatting>
  <conditionalFormatting sqref="C220:F220">
    <cfRule type="containsBlanks" dxfId="163" priority="24">
      <formula>LEN(TRIM(C220))=0</formula>
    </cfRule>
  </conditionalFormatting>
  <conditionalFormatting sqref="C230:F230">
    <cfRule type="containsBlanks" dxfId="162" priority="23">
      <formula>LEN(TRIM(C230))=0</formula>
    </cfRule>
  </conditionalFormatting>
  <conditionalFormatting sqref="C240:F240">
    <cfRule type="containsBlanks" dxfId="161" priority="28">
      <formula>LEN(TRIM(C240))=0</formula>
    </cfRule>
  </conditionalFormatting>
  <conditionalFormatting sqref="C250:F250">
    <cfRule type="containsBlanks" dxfId="160" priority="27">
      <formula>LEN(TRIM(C250))=0</formula>
    </cfRule>
  </conditionalFormatting>
  <conditionalFormatting sqref="C260:F260">
    <cfRule type="containsBlanks" dxfId="159" priority="26">
      <formula>LEN(TRIM(C260))=0</formula>
    </cfRule>
  </conditionalFormatting>
  <conditionalFormatting sqref="C311:F311">
    <cfRule type="containsBlanks" dxfId="158" priority="22">
      <formula>LEN(TRIM(C311))=0</formula>
    </cfRule>
  </conditionalFormatting>
  <conditionalFormatting sqref="C321:F321">
    <cfRule type="containsBlanks" dxfId="157" priority="21">
      <formula>LEN(TRIM(C321))=0</formula>
    </cfRule>
  </conditionalFormatting>
  <conditionalFormatting sqref="C351:F351">
    <cfRule type="containsBlanks" dxfId="156" priority="18">
      <formula>LEN(TRIM(C351))=0</formula>
    </cfRule>
  </conditionalFormatting>
  <conditionalFormatting sqref="C361:F361">
    <cfRule type="containsBlanks" dxfId="155" priority="17">
      <formula>LEN(TRIM(C361))=0</formula>
    </cfRule>
  </conditionalFormatting>
  <conditionalFormatting sqref="C371:F371">
    <cfRule type="containsBlanks" dxfId="154" priority="16">
      <formula>LEN(TRIM(C371))=0</formula>
    </cfRule>
  </conditionalFormatting>
  <conditionalFormatting sqref="C381:F381">
    <cfRule type="containsBlanks" dxfId="153" priority="15">
      <formula>LEN(TRIM(C381))=0</formula>
    </cfRule>
  </conditionalFormatting>
  <conditionalFormatting sqref="C391:F391">
    <cfRule type="containsBlanks" dxfId="152" priority="14">
      <formula>LEN(TRIM(C391))=0</formula>
    </cfRule>
  </conditionalFormatting>
  <conditionalFormatting sqref="C511:F511">
    <cfRule type="containsBlanks" dxfId="151" priority="13">
      <formula>LEN(TRIM(C511))=0</formula>
    </cfRule>
  </conditionalFormatting>
  <conditionalFormatting sqref="C521:F521">
    <cfRule type="containsBlanks" dxfId="150" priority="12">
      <formula>LEN(TRIM(C521))=0</formula>
    </cfRule>
  </conditionalFormatting>
  <conditionalFormatting sqref="C612:F612">
    <cfRule type="containsBlanks" dxfId="149" priority="11">
      <formula>LEN(TRIM(C612))=0</formula>
    </cfRule>
  </conditionalFormatting>
  <conditionalFormatting sqref="C622:F622">
    <cfRule type="containsBlanks" dxfId="148" priority="10">
      <formula>LEN(TRIM(C622))=0</formula>
    </cfRule>
  </conditionalFormatting>
  <conditionalFormatting sqref="C632:F632">
    <cfRule type="containsBlanks" dxfId="147" priority="9">
      <formula>LEN(TRIM(C632))=0</formula>
    </cfRule>
  </conditionalFormatting>
  <conditionalFormatting sqref="C642:F642">
    <cfRule type="containsBlanks" dxfId="146" priority="8">
      <formula>LEN(TRIM(C642))=0</formula>
    </cfRule>
  </conditionalFormatting>
  <conditionalFormatting sqref="C652:F652">
    <cfRule type="containsBlanks" dxfId="145" priority="7">
      <formula>LEN(TRIM(C652))=0</formula>
    </cfRule>
  </conditionalFormatting>
  <conditionalFormatting sqref="C662:F662">
    <cfRule type="containsBlanks" dxfId="144" priority="6">
      <formula>LEN(TRIM(C662))=0</formula>
    </cfRule>
  </conditionalFormatting>
  <conditionalFormatting sqref="C672:F672">
    <cfRule type="containsBlanks" dxfId="143" priority="5">
      <formula>LEN(TRIM(C672))=0</formula>
    </cfRule>
  </conditionalFormatting>
  <conditionalFormatting sqref="C682:F682">
    <cfRule type="containsBlanks" dxfId="142" priority="4">
      <formula>LEN(TRIM(C682))=0</formula>
    </cfRule>
  </conditionalFormatting>
  <conditionalFormatting sqref="C692:F692">
    <cfRule type="containsBlanks" dxfId="141" priority="3">
      <formula>LEN(TRIM(C692))=0</formula>
    </cfRule>
  </conditionalFormatting>
  <conditionalFormatting sqref="C812:F812">
    <cfRule type="containsBlanks" dxfId="140" priority="2">
      <formula>LEN(TRIM(C812))=0</formula>
    </cfRule>
  </conditionalFormatting>
  <conditionalFormatting sqref="C341:J341">
    <cfRule type="containsBlanks" dxfId="139" priority="19">
      <formula>LEN(TRIM(C341))=0</formula>
    </cfRule>
  </conditionalFormatting>
  <conditionalFormatting sqref="G10:J340 C331:F331">
    <cfRule type="containsBlanks" dxfId="138" priority="20">
      <formula>LEN(TRIM(C10))=0</formula>
    </cfRule>
  </conditionalFormatting>
  <conditionalFormatting sqref="G342:J1814 C822:F822">
    <cfRule type="containsBlanks" dxfId="137" priority="1">
      <formula>LEN(TRIM(C342))=0</formula>
    </cfRule>
  </conditionalFormatting>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196"/>
  <sheetViews>
    <sheetView zoomScale="80" zoomScaleNormal="80" workbookViewId="0">
      <selection activeCell="I73" sqref="I73"/>
    </sheetView>
  </sheetViews>
  <sheetFormatPr baseColWidth="10" defaultRowHeight="12.75" x14ac:dyDescent="0.2"/>
  <cols>
    <col min="1" max="1" width="15.5703125" style="2" customWidth="1"/>
    <col min="2" max="2" width="6.140625" style="1" customWidth="1"/>
    <col min="3" max="3" width="26.28515625" style="2" customWidth="1"/>
    <col min="4" max="4" width="18" style="63" customWidth="1"/>
    <col min="5" max="5" width="32" style="63" customWidth="1"/>
    <col min="6" max="6" width="22.85546875" style="2" customWidth="1"/>
    <col min="7" max="7" width="14.42578125" style="64" customWidth="1"/>
    <col min="8" max="9" width="8.7109375" style="60" customWidth="1"/>
    <col min="10" max="10" width="10.28515625" style="159" customWidth="1"/>
    <col min="11" max="16384" width="11.42578125" style="2"/>
  </cols>
  <sheetData>
    <row r="1" spans="1:10" ht="18.75" x14ac:dyDescent="0.3">
      <c r="A1" s="272" t="s">
        <v>39</v>
      </c>
      <c r="B1" s="272"/>
      <c r="C1" s="272"/>
      <c r="D1" s="272"/>
      <c r="E1" s="272"/>
      <c r="F1" s="272"/>
      <c r="G1" s="272"/>
    </row>
    <row r="2" spans="1:10" ht="9" customHeight="1" x14ac:dyDescent="0.2">
      <c r="A2" s="33"/>
      <c r="B2" s="34"/>
      <c r="C2" s="33"/>
      <c r="D2" s="33"/>
      <c r="E2" s="33"/>
      <c r="F2" s="33"/>
      <c r="G2" s="33"/>
    </row>
    <row r="3" spans="1:10" ht="27" customHeight="1" x14ac:dyDescent="0.2">
      <c r="A3" s="273" t="s">
        <v>38</v>
      </c>
      <c r="B3" s="273"/>
      <c r="C3" s="236" t="str">
        <f>Perfil_Egreso!B3</f>
        <v>Instituto de educación superior público "Catalina Buendía de Pecho"</v>
      </c>
      <c r="D3" s="236"/>
      <c r="E3" s="236"/>
      <c r="F3" s="35" t="s">
        <v>52</v>
      </c>
      <c r="G3" s="138" t="str">
        <f>Perfil_Egreso!E3</f>
        <v>0563619</v>
      </c>
    </row>
    <row r="4" spans="1:10" x14ac:dyDescent="0.2">
      <c r="A4" s="36"/>
      <c r="B4" s="36"/>
      <c r="C4" s="36"/>
      <c r="D4" s="36"/>
      <c r="E4" s="36"/>
      <c r="F4" s="36"/>
      <c r="G4" s="36"/>
    </row>
    <row r="5" spans="1:10" ht="65.25" customHeight="1" x14ac:dyDescent="0.2">
      <c r="A5" s="273" t="str">
        <f>Perfil_Egreso!A11</f>
        <v>DENOMINACIÓN DEL PROGRAMA DE ESTUDIOS SEGÚN CNOF (según corresponda)</v>
      </c>
      <c r="B5" s="273"/>
      <c r="C5" s="80" t="str">
        <f>Perfil_Egreso!B11</f>
        <v xml:space="preserve">Mecatrónica Industrial </v>
      </c>
      <c r="D5" s="35" t="s">
        <v>46</v>
      </c>
      <c r="E5" s="138" t="str">
        <f>Perfil_Egreso!E11</f>
        <v xml:space="preserve">C1728-3-001 </v>
      </c>
      <c r="F5" s="35" t="s">
        <v>41</v>
      </c>
      <c r="G5" s="80" t="str">
        <f>Perfil_Egreso!B15</f>
        <v>Profesional técnico</v>
      </c>
    </row>
    <row r="6" spans="1:10" x14ac:dyDescent="0.2">
      <c r="A6" s="36"/>
      <c r="B6" s="36"/>
      <c r="C6" s="36"/>
      <c r="D6" s="36"/>
      <c r="E6" s="36"/>
      <c r="F6" s="36"/>
      <c r="G6" s="36"/>
    </row>
    <row r="7" spans="1:10" ht="23.25" customHeight="1" x14ac:dyDescent="0.2">
      <c r="A7" s="273" t="str">
        <f>Perfil_Egreso!A13</f>
        <v>FORMACIÓN**</v>
      </c>
      <c r="B7" s="274"/>
      <c r="C7" s="275">
        <f>Perfil_Egreso!B13</f>
        <v>0</v>
      </c>
      <c r="D7" s="276"/>
      <c r="E7" s="155" t="s">
        <v>45</v>
      </c>
      <c r="F7" s="275" t="str">
        <f>Perfil_Egreso!D13</f>
        <v>Presencial</v>
      </c>
      <c r="G7" s="276"/>
    </row>
    <row r="8" spans="1:10" ht="10.5" customHeight="1" x14ac:dyDescent="0.2">
      <c r="A8" s="20"/>
      <c r="B8" s="20"/>
      <c r="C8" s="20"/>
      <c r="D8" s="65"/>
      <c r="E8" s="65"/>
      <c r="F8" s="20"/>
      <c r="G8" s="23"/>
      <c r="H8" s="277" t="s">
        <v>163</v>
      </c>
      <c r="I8" s="277"/>
      <c r="J8" s="277"/>
    </row>
    <row r="9" spans="1:10" ht="25.5" x14ac:dyDescent="0.2">
      <c r="A9" s="162" t="s">
        <v>2</v>
      </c>
      <c r="B9" s="238" t="s">
        <v>143</v>
      </c>
      <c r="C9" s="238"/>
      <c r="D9" s="238" t="s">
        <v>4</v>
      </c>
      <c r="E9" s="238"/>
      <c r="F9" s="162" t="s">
        <v>0</v>
      </c>
      <c r="G9" s="162" t="s">
        <v>19</v>
      </c>
      <c r="H9" s="160" t="s">
        <v>65</v>
      </c>
      <c r="I9" s="160" t="s">
        <v>66</v>
      </c>
      <c r="J9" s="161" t="s">
        <v>164</v>
      </c>
    </row>
    <row r="10" spans="1:10" ht="68.25" customHeight="1" x14ac:dyDescent="0.2">
      <c r="A10" s="270" t="s">
        <v>888</v>
      </c>
      <c r="B10" s="271" t="s">
        <v>144</v>
      </c>
      <c r="C10" s="230" t="s">
        <v>889</v>
      </c>
      <c r="D10" s="265" t="str">
        <f ca="1">OFFSET(Capacidades!$A$1,(ROW()-9)*10-1,11)</f>
        <v xml:space="preserve">UC1.C1 Realizar  instalación de sistemas eléctricos utilizando componentes de automatización  considerando buenas prácticas de montaje y manufactura, requerimientos funcionales, condiciones de operación y estándares de seguridad.        </v>
      </c>
      <c r="E10" s="266"/>
      <c r="F10" s="139" t="s">
        <v>439</v>
      </c>
      <c r="G10" s="61" t="s">
        <v>131</v>
      </c>
      <c r="H10" s="170">
        <v>2</v>
      </c>
      <c r="I10" s="171">
        <v>1</v>
      </c>
      <c r="J10" s="159">
        <f>SUM(H10:I10)</f>
        <v>3</v>
      </c>
    </row>
    <row r="11" spans="1:10" ht="56.25" customHeight="1" x14ac:dyDescent="0.2">
      <c r="A11" s="270"/>
      <c r="B11" s="271"/>
      <c r="C11" s="230"/>
      <c r="D11" s="265" t="str">
        <f ca="1">OFFSET(Capacidades!$A$1,(ROW()-9)*10-1,11)</f>
        <v xml:space="preserve">UC1.C2 Elaborar proyectos electrónicos usando componentes activos y  pasivos  de acuerdo a los requerimientos funcionales, uso eficiente de la energía, y normativa vigente.        </v>
      </c>
      <c r="E11" s="266"/>
      <c r="F11" s="139" t="s">
        <v>440</v>
      </c>
      <c r="G11" s="61" t="s">
        <v>131</v>
      </c>
      <c r="H11" s="170">
        <v>3</v>
      </c>
      <c r="I11" s="171">
        <v>1</v>
      </c>
      <c r="J11" s="159">
        <f t="shared" ref="J11:J74" si="0">SUM(H11:I11)</f>
        <v>4</v>
      </c>
    </row>
    <row r="12" spans="1:10" ht="59.25" customHeight="1" x14ac:dyDescent="0.2">
      <c r="A12" s="270"/>
      <c r="B12" s="271"/>
      <c r="C12" s="230"/>
      <c r="D12" s="265" t="str">
        <f ca="1">OFFSET(Capacidades!$A$1,(ROW()-9)*10-1,11)</f>
        <v xml:space="preserve">UC1.C3 Usar instrumentos de medición de magnitudes eléctricas diferenciando los tipos de error y su aplicación en los tableros de prueba de magnitudes eléctricas, considerando estándares de seguridad y normativa vigente.       </v>
      </c>
      <c r="E12" s="266"/>
      <c r="F12" s="139" t="s">
        <v>441</v>
      </c>
      <c r="G12" s="61" t="s">
        <v>131</v>
      </c>
      <c r="H12" s="170">
        <v>2</v>
      </c>
      <c r="I12" s="171">
        <v>1</v>
      </c>
      <c r="J12" s="159">
        <f t="shared" si="0"/>
        <v>3</v>
      </c>
    </row>
    <row r="13" spans="1:10" ht="43.5" customHeight="1" x14ac:dyDescent="0.2">
      <c r="A13" s="270"/>
      <c r="B13" s="271"/>
      <c r="C13" s="230"/>
      <c r="D13" s="265" t="str">
        <f ca="1">OFFSET(Capacidades!$A$1,(ROW()-9)*10-1,11)</f>
        <v xml:space="preserve">UC1.C4 Ejecutar técnicas  de manufactura con máquinas y herramientas considerando la optimización de los procesos y normativa vigente.    </v>
      </c>
      <c r="E13" s="266"/>
      <c r="F13" s="139" t="s">
        <v>442</v>
      </c>
      <c r="G13" s="61" t="s">
        <v>131</v>
      </c>
      <c r="H13" s="170">
        <v>3</v>
      </c>
      <c r="I13" s="171">
        <v>2</v>
      </c>
      <c r="J13" s="159">
        <f t="shared" si="0"/>
        <v>5</v>
      </c>
    </row>
    <row r="14" spans="1:10" ht="32.25" customHeight="1" x14ac:dyDescent="0.2">
      <c r="A14" s="270"/>
      <c r="B14" s="271"/>
      <c r="C14" s="230"/>
      <c r="D14" s="265" t="str">
        <f ca="1">OFFSET(Capacidades!$A$1,(ROW()-9)*10-1,11)</f>
        <v xml:space="preserve">UC1.C5 Aplicar técnicas y procedimientos algebraicos  en la solución de problemas mecánicos eléctricos y electrónicos.    </v>
      </c>
      <c r="E14" s="266"/>
      <c r="F14" s="139" t="s">
        <v>443</v>
      </c>
      <c r="G14" s="61" t="s">
        <v>131</v>
      </c>
      <c r="H14" s="170">
        <v>2</v>
      </c>
      <c r="I14" s="171">
        <v>1</v>
      </c>
      <c r="J14" s="159">
        <f t="shared" si="0"/>
        <v>3</v>
      </c>
    </row>
    <row r="15" spans="1:10" ht="73.5" customHeight="1" x14ac:dyDescent="0.2">
      <c r="A15" s="270"/>
      <c r="B15" s="271"/>
      <c r="C15" s="230"/>
      <c r="D15" s="265" t="str">
        <f ca="1">OFFSET(Capacidades!$A$1,(ROW()-9)*10-1,11)</f>
        <v xml:space="preserve">UC1.C6 Ejecutar proceso de carga y descarga de los circuitos de control digital que gobiernan los sistemas electrónicos programables  considerando el tipo de diseño, la optimización de los procesos y normativa electrónica vigente.        </v>
      </c>
      <c r="E15" s="266"/>
      <c r="F15" s="139" t="s">
        <v>444</v>
      </c>
      <c r="G15" s="61" t="s">
        <v>132</v>
      </c>
      <c r="H15" s="170">
        <v>2</v>
      </c>
      <c r="I15" s="171">
        <v>2</v>
      </c>
      <c r="J15" s="159">
        <f t="shared" si="0"/>
        <v>4</v>
      </c>
    </row>
    <row r="16" spans="1:10" ht="42" customHeight="1" x14ac:dyDescent="0.2">
      <c r="A16" s="270"/>
      <c r="B16" s="271"/>
      <c r="C16" s="230"/>
      <c r="D16" s="265" t="str">
        <f ca="1">OFFSET(Capacidades!$A$1,(ROW()-9)*10-1,11)</f>
        <v xml:space="preserve">UC1.C7 Elaborar sistemas neumáticos y sistemas hidráulicos de acuerdo a las condiciones de operación, estándares de seguridad y normativa vigente.        </v>
      </c>
      <c r="E16" s="266"/>
      <c r="F16" s="139" t="s">
        <v>445</v>
      </c>
      <c r="G16" s="61" t="s">
        <v>132</v>
      </c>
      <c r="H16" s="170">
        <v>1</v>
      </c>
      <c r="I16" s="171">
        <v>2</v>
      </c>
      <c r="J16" s="159">
        <f t="shared" si="0"/>
        <v>3</v>
      </c>
    </row>
    <row r="17" spans="1:10" ht="44.25" customHeight="1" x14ac:dyDescent="0.2">
      <c r="A17" s="270"/>
      <c r="B17" s="271"/>
      <c r="C17" s="230"/>
      <c r="D17" s="265" t="str">
        <f ca="1">OFFSET(Capacidades!$A$1,(ROW()-9)*10-1,11)</f>
        <v xml:space="preserve">UC1.C8 Instalar máquinas eléctricas y transformadores  considerando, sus parámetros, variables y ahorro eficiente de la energía.     </v>
      </c>
      <c r="E17" s="266"/>
      <c r="F17" s="139" t="s">
        <v>446</v>
      </c>
      <c r="G17" s="61" t="s">
        <v>132</v>
      </c>
      <c r="H17" s="170">
        <v>2</v>
      </c>
      <c r="I17" s="171">
        <v>2</v>
      </c>
      <c r="J17" s="159">
        <f t="shared" si="0"/>
        <v>4</v>
      </c>
    </row>
    <row r="18" spans="1:10" ht="62.25" customHeight="1" x14ac:dyDescent="0.2">
      <c r="A18" s="270"/>
      <c r="B18" s="271"/>
      <c r="C18" s="230"/>
      <c r="D18" s="265" t="str">
        <f ca="1">OFFSET(Capacidades!$A$1,(ROW()-9)*10-1,11)</f>
        <v>UC1.C9   Aplicar  los principios básicos de las leyes fisicas  considerando modelos de cuerpo rígido y mecánica de fluidos  UC1.C10 Aplicar los principios básicos de las leyes fisicas considerando modelos electroestáticos y electrodinámicos</v>
      </c>
      <c r="E18" s="266"/>
      <c r="F18" s="139" t="s">
        <v>447</v>
      </c>
      <c r="G18" s="61" t="s">
        <v>132</v>
      </c>
      <c r="H18" s="170">
        <v>2</v>
      </c>
      <c r="I18" s="171">
        <v>1</v>
      </c>
      <c r="J18" s="159">
        <f t="shared" si="0"/>
        <v>3</v>
      </c>
    </row>
    <row r="19" spans="1:10" ht="12.75" hidden="1" customHeight="1" x14ac:dyDescent="0.2">
      <c r="A19" s="270"/>
      <c r="B19" s="271"/>
      <c r="C19" s="230"/>
      <c r="D19" s="265" t="str">
        <f ca="1">OFFSET(Capacidades!$A$1,(ROW()-9)*10-1,11)</f>
        <v xml:space="preserve">       </v>
      </c>
      <c r="E19" s="266"/>
      <c r="F19" s="139"/>
      <c r="G19" s="61"/>
      <c r="H19" s="170"/>
      <c r="I19" s="171"/>
      <c r="J19" s="159">
        <f t="shared" si="0"/>
        <v>0</v>
      </c>
    </row>
    <row r="20" spans="1:10" ht="12.75" hidden="1" customHeight="1" x14ac:dyDescent="0.2">
      <c r="A20" s="270"/>
      <c r="B20" s="271"/>
      <c r="C20" s="230"/>
      <c r="D20" s="265" t="str">
        <f ca="1">OFFSET(Capacidades!$A$1,(ROW()-9)*10-1,11)</f>
        <v xml:space="preserve">       </v>
      </c>
      <c r="E20" s="266"/>
      <c r="F20" s="139"/>
      <c r="G20" s="61"/>
      <c r="H20" s="170"/>
      <c r="I20" s="171"/>
      <c r="J20" s="159">
        <f t="shared" si="0"/>
        <v>0</v>
      </c>
    </row>
    <row r="21" spans="1:10" ht="12.75" hidden="1" customHeight="1" x14ac:dyDescent="0.2">
      <c r="A21" s="270"/>
      <c r="B21" s="271"/>
      <c r="C21" s="230"/>
      <c r="D21" s="265" t="str">
        <f ca="1">OFFSET(Capacidades!$A$1,(ROW()-9)*10-1,11)</f>
        <v xml:space="preserve">       </v>
      </c>
      <c r="E21" s="266"/>
      <c r="F21" s="139"/>
      <c r="G21" s="61"/>
      <c r="H21" s="170"/>
      <c r="I21" s="171"/>
      <c r="J21" s="159">
        <f t="shared" si="0"/>
        <v>0</v>
      </c>
    </row>
    <row r="22" spans="1:10" ht="12.75" hidden="1" customHeight="1" x14ac:dyDescent="0.2">
      <c r="A22" s="270"/>
      <c r="B22" s="271"/>
      <c r="C22" s="230"/>
      <c r="D22" s="265" t="str">
        <f ca="1">OFFSET(Capacidades!$A$1,(ROW()-9)*10-1,11)</f>
        <v xml:space="preserve">       </v>
      </c>
      <c r="E22" s="266"/>
      <c r="F22" s="139"/>
      <c r="G22" s="61"/>
      <c r="H22" s="170"/>
      <c r="I22" s="171"/>
      <c r="J22" s="159">
        <f t="shared" si="0"/>
        <v>0</v>
      </c>
    </row>
    <row r="23" spans="1:10" ht="12.75" hidden="1" customHeight="1" x14ac:dyDescent="0.2">
      <c r="A23" s="270"/>
      <c r="B23" s="271"/>
      <c r="C23" s="230"/>
      <c r="D23" s="265" t="str">
        <f ca="1">OFFSET(Capacidades!$A$1,(ROW()-9)*10-1,11)</f>
        <v xml:space="preserve">       </v>
      </c>
      <c r="E23" s="266"/>
      <c r="F23" s="139"/>
      <c r="G23" s="61"/>
      <c r="H23" s="170"/>
      <c r="I23" s="171"/>
      <c r="J23" s="159">
        <f t="shared" si="0"/>
        <v>0</v>
      </c>
    </row>
    <row r="24" spans="1:10" ht="12.75" hidden="1" customHeight="1" x14ac:dyDescent="0.2">
      <c r="A24" s="270"/>
      <c r="B24" s="271"/>
      <c r="C24" s="230"/>
      <c r="D24" s="265" t="str">
        <f ca="1">OFFSET(Capacidades!$A$1,(ROW()-9)*10-1,11)</f>
        <v xml:space="preserve">       </v>
      </c>
      <c r="E24" s="266"/>
      <c r="F24" s="139"/>
      <c r="G24" s="61"/>
      <c r="H24" s="170"/>
      <c r="I24" s="171"/>
      <c r="J24" s="159">
        <f t="shared" si="0"/>
        <v>0</v>
      </c>
    </row>
    <row r="25" spans="1:10" ht="12.75" hidden="1" customHeight="1" x14ac:dyDescent="0.2">
      <c r="A25" s="270"/>
      <c r="B25" s="271"/>
      <c r="C25" s="230"/>
      <c r="D25" s="265" t="str">
        <f ca="1">OFFSET(Capacidades!$A$1,(ROW()-9)*10-1,11)</f>
        <v xml:space="preserve">       </v>
      </c>
      <c r="E25" s="266"/>
      <c r="F25" s="139"/>
      <c r="G25" s="61"/>
      <c r="H25" s="170"/>
      <c r="I25" s="171"/>
      <c r="J25" s="159">
        <f t="shared" si="0"/>
        <v>0</v>
      </c>
    </row>
    <row r="26" spans="1:10" ht="12.75" hidden="1" customHeight="1" x14ac:dyDescent="0.2">
      <c r="A26" s="270"/>
      <c r="B26" s="271"/>
      <c r="C26" s="230"/>
      <c r="D26" s="265" t="str">
        <f ca="1">OFFSET(Capacidades!$A$1,(ROW()-9)*10-1,11)</f>
        <v xml:space="preserve">       </v>
      </c>
      <c r="E26" s="266"/>
      <c r="F26" s="139"/>
      <c r="G26" s="61"/>
      <c r="H26" s="170"/>
      <c r="I26" s="171"/>
      <c r="J26" s="159">
        <f t="shared" si="0"/>
        <v>0</v>
      </c>
    </row>
    <row r="27" spans="1:10" ht="12.75" hidden="1" customHeight="1" x14ac:dyDescent="0.2">
      <c r="A27" s="270"/>
      <c r="B27" s="271"/>
      <c r="C27" s="230"/>
      <c r="D27" s="265" t="str">
        <f ca="1">OFFSET(Capacidades!$A$1,(ROW()-9)*10-1,11)</f>
        <v xml:space="preserve">       </v>
      </c>
      <c r="E27" s="266"/>
      <c r="F27" s="139"/>
      <c r="G27" s="61"/>
      <c r="H27" s="170"/>
      <c r="I27" s="171"/>
      <c r="J27" s="159">
        <f t="shared" si="0"/>
        <v>0</v>
      </c>
    </row>
    <row r="28" spans="1:10" ht="12.75" hidden="1" customHeight="1" x14ac:dyDescent="0.2">
      <c r="A28" s="270"/>
      <c r="B28" s="271"/>
      <c r="C28" s="230"/>
      <c r="D28" s="265" t="str">
        <f ca="1">OFFSET(Capacidades!$A$1,(ROW()-9)*10-1,11)</f>
        <v xml:space="preserve">       </v>
      </c>
      <c r="E28" s="266"/>
      <c r="F28" s="139"/>
      <c r="G28" s="61"/>
      <c r="H28" s="170"/>
      <c r="I28" s="171"/>
      <c r="J28" s="159">
        <f t="shared" si="0"/>
        <v>0</v>
      </c>
    </row>
    <row r="29" spans="1:10" ht="12.75" hidden="1" customHeight="1" x14ac:dyDescent="0.2">
      <c r="A29" s="270"/>
      <c r="B29" s="271"/>
      <c r="C29" s="230"/>
      <c r="D29" s="265" t="str">
        <f ca="1">OFFSET(Capacidades!$A$1,(ROW()-9)*10-1,11)</f>
        <v xml:space="preserve">       </v>
      </c>
      <c r="E29" s="266"/>
      <c r="F29" s="139"/>
      <c r="G29" s="61"/>
      <c r="H29" s="170"/>
      <c r="I29" s="171"/>
      <c r="J29" s="159">
        <f t="shared" si="0"/>
        <v>0</v>
      </c>
    </row>
    <row r="30" spans="1:10" ht="84" customHeight="1" x14ac:dyDescent="0.2">
      <c r="A30" s="270"/>
      <c r="B30" s="267" t="s">
        <v>12</v>
      </c>
      <c r="C30" s="230" t="s">
        <v>896</v>
      </c>
      <c r="D30" s="265" t="str">
        <f ca="1">OFFSET(Capacidades!$A$1,(ROW()-9)*10-1,11)</f>
        <v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v>
      </c>
      <c r="E30" s="266"/>
      <c r="F30" s="62" t="s">
        <v>516</v>
      </c>
      <c r="G30" s="61" t="s">
        <v>131</v>
      </c>
      <c r="H30" s="170">
        <v>1</v>
      </c>
      <c r="I30" s="171">
        <v>1</v>
      </c>
      <c r="J30" s="159">
        <f t="shared" si="0"/>
        <v>2</v>
      </c>
    </row>
    <row r="31" spans="1:10" ht="51.75" customHeight="1" x14ac:dyDescent="0.2">
      <c r="A31" s="270"/>
      <c r="B31" s="267"/>
      <c r="C31" s="230"/>
      <c r="D31" s="265" t="str">
        <f ca="1">OFFSET(Capacidades!$A$1,(ROW()-9)*10-1,11)</f>
        <v xml:space="preserve">CE3.C1 Utilizar  aplicaciones y herramientas informáticas para la búsqueda, comunicación y análisis de información   de manera responsable y considerando los principios éticos.    </v>
      </c>
      <c r="E31" s="266"/>
      <c r="F31" s="62" t="s">
        <v>518</v>
      </c>
      <c r="G31" s="61" t="s">
        <v>131</v>
      </c>
      <c r="H31" s="170">
        <v>1</v>
      </c>
      <c r="I31" s="171">
        <v>1</v>
      </c>
      <c r="J31" s="159">
        <f t="shared" si="0"/>
        <v>2</v>
      </c>
    </row>
    <row r="32" spans="1:10" ht="48.75" customHeight="1" x14ac:dyDescent="0.2">
      <c r="A32" s="270"/>
      <c r="B32" s="267"/>
      <c r="C32" s="230"/>
      <c r="D32" s="265" t="str">
        <f ca="1">OFFSET(Capacidades!$A$1,(ROW()-9)*10-1,11)</f>
        <v>CE1.C2 Aplicar  principios y valores éticos - deontológicos en su contexto social y laboral,   respetando las normas del bien común y códigos de ética profesional. CE1.C3 Practicar  las relaciones interpersonales democráticas respetando la diversidad y dignidad de las personas,  en el marco de los derechos humanos y en la convivencia social y gestionando de forma efectiva los conflictos</v>
      </c>
      <c r="E32" s="266"/>
      <c r="F32" s="62" t="s">
        <v>517</v>
      </c>
      <c r="G32" s="61" t="s">
        <v>132</v>
      </c>
      <c r="H32" s="170">
        <v>1</v>
      </c>
      <c r="I32" s="171">
        <v>1</v>
      </c>
      <c r="J32" s="159">
        <f t="shared" si="0"/>
        <v>2</v>
      </c>
    </row>
    <row r="33" spans="1:10" ht="45.75" customHeight="1" x14ac:dyDescent="0.2">
      <c r="A33" s="270"/>
      <c r="B33" s="267"/>
      <c r="C33" s="230"/>
      <c r="D33" s="265" t="str">
        <f ca="1">OFFSET(Capacidades!$A$1,(ROW()-9)*10-1,11)</f>
        <v xml:space="preserve">CE3.C2 Utilizar  software de ofimática de acuerdo al programa de estudios,  considerando las necesidades de sistematización de la información.     </v>
      </c>
      <c r="E33" s="266"/>
      <c r="F33" s="62" t="s">
        <v>519</v>
      </c>
      <c r="G33" s="61" t="s">
        <v>132</v>
      </c>
      <c r="H33" s="170">
        <v>1</v>
      </c>
      <c r="I33" s="171">
        <v>1</v>
      </c>
      <c r="J33" s="159">
        <f t="shared" si="0"/>
        <v>2</v>
      </c>
    </row>
    <row r="34" spans="1:10" ht="88.5" customHeight="1" x14ac:dyDescent="0.2">
      <c r="A34" s="270"/>
      <c r="B34" s="267"/>
      <c r="C34" s="230"/>
      <c r="D34" s="265" t="str">
        <f ca="1">OFFSET(Capacidades!$A$1,(ROW()-9)*10-1,11)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E34" s="266"/>
      <c r="F34" s="62" t="s">
        <v>520</v>
      </c>
      <c r="G34" s="61" t="s">
        <v>132</v>
      </c>
      <c r="H34" s="170">
        <v>1</v>
      </c>
      <c r="I34" s="171">
        <v>1</v>
      </c>
      <c r="J34" s="159">
        <f t="shared" si="0"/>
        <v>2</v>
      </c>
    </row>
    <row r="35" spans="1:10" ht="12.75" hidden="1" customHeight="1" x14ac:dyDescent="0.2">
      <c r="A35" s="270"/>
      <c r="B35" s="267"/>
      <c r="C35" s="230"/>
      <c r="D35" s="265" t="str">
        <f ca="1">OFFSET(Capacidades!$A$1,(ROW()-9)*10-1,11)</f>
        <v xml:space="preserve">       </v>
      </c>
      <c r="E35" s="266"/>
      <c r="F35" s="62"/>
      <c r="G35" s="61"/>
      <c r="H35" s="170"/>
      <c r="I35" s="171"/>
      <c r="J35" s="159">
        <f t="shared" si="0"/>
        <v>0</v>
      </c>
    </row>
    <row r="36" spans="1:10" ht="12.75" hidden="1" customHeight="1" x14ac:dyDescent="0.2">
      <c r="A36" s="270"/>
      <c r="B36" s="267"/>
      <c r="C36" s="230"/>
      <c r="D36" s="265" t="str">
        <f ca="1">OFFSET(Capacidades!$A$1,(ROW()-9)*10-1,11)</f>
        <v xml:space="preserve">       </v>
      </c>
      <c r="E36" s="266"/>
      <c r="F36" s="62"/>
      <c r="G36" s="61"/>
      <c r="H36" s="170"/>
      <c r="I36" s="171"/>
      <c r="J36" s="159">
        <f t="shared" si="0"/>
        <v>0</v>
      </c>
    </row>
    <row r="37" spans="1:10" ht="12.75" hidden="1" customHeight="1" x14ac:dyDescent="0.2">
      <c r="A37" s="270"/>
      <c r="B37" s="267"/>
      <c r="C37" s="230"/>
      <c r="D37" s="265" t="str">
        <f ca="1">OFFSET(Capacidades!$A$1,(ROW()-9)*10-1,11)</f>
        <v xml:space="preserve">       </v>
      </c>
      <c r="E37" s="266"/>
      <c r="F37" s="62"/>
      <c r="G37" s="61"/>
      <c r="H37" s="170"/>
      <c r="I37" s="171"/>
      <c r="J37" s="159">
        <f t="shared" si="0"/>
        <v>0</v>
      </c>
    </row>
    <row r="38" spans="1:10" ht="12.75" hidden="1" customHeight="1" x14ac:dyDescent="0.2">
      <c r="A38" s="270"/>
      <c r="B38" s="267"/>
      <c r="C38" s="230"/>
      <c r="D38" s="265" t="str">
        <f ca="1">OFFSET(Capacidades!$A$1,(ROW()-9)*10-1,11)</f>
        <v xml:space="preserve">       </v>
      </c>
      <c r="E38" s="266"/>
      <c r="F38" s="62"/>
      <c r="G38" s="61"/>
      <c r="H38" s="170"/>
      <c r="I38" s="171"/>
      <c r="J38" s="159">
        <f t="shared" si="0"/>
        <v>0</v>
      </c>
    </row>
    <row r="39" spans="1:10" ht="12.75" hidden="1" customHeight="1" x14ac:dyDescent="0.2">
      <c r="A39" s="270"/>
      <c r="B39" s="267"/>
      <c r="C39" s="230"/>
      <c r="D39" s="265" t="str">
        <f ca="1">OFFSET(Capacidades!$A$1,(ROW()-9)*10-1,11)</f>
        <v xml:space="preserve">       </v>
      </c>
      <c r="E39" s="266"/>
      <c r="F39" s="62"/>
      <c r="G39" s="61"/>
      <c r="H39" s="170"/>
      <c r="I39" s="171"/>
      <c r="J39" s="159">
        <f t="shared" si="0"/>
        <v>0</v>
      </c>
    </row>
    <row r="40" spans="1:10" ht="20.100000000000001" customHeight="1" x14ac:dyDescent="0.2">
      <c r="A40" s="270"/>
      <c r="B40" s="263" t="s">
        <v>178</v>
      </c>
      <c r="C40" s="264"/>
      <c r="D40" s="264"/>
      <c r="E40" s="264"/>
      <c r="F40" s="183"/>
      <c r="G40" s="184"/>
      <c r="H40" s="170"/>
      <c r="I40" s="171">
        <v>4</v>
      </c>
      <c r="J40" s="159">
        <f t="shared" si="0"/>
        <v>4</v>
      </c>
    </row>
    <row r="41" spans="1:10" ht="59.25" customHeight="1" x14ac:dyDescent="0.2">
      <c r="A41" s="270" t="s">
        <v>890</v>
      </c>
      <c r="B41" s="271" t="str">
        <f>$B$10</f>
        <v>Competencias técnicas (Unidad de competencia)</v>
      </c>
      <c r="C41" s="230" t="s">
        <v>891</v>
      </c>
      <c r="D41" s="239" t="str">
        <f ca="1">OFFSET(Capacidades!$A$302,(ROW()-40)*10-1,11)</f>
        <v xml:space="preserve">UC2.C1 Elaborar mandos automatizados con lógica programable considerando las necesidades de control, requerimientos funcionales, estándares de seguridad y normativa vigente.       </v>
      </c>
      <c r="E41" s="239"/>
      <c r="F41" s="139" t="s">
        <v>603</v>
      </c>
      <c r="G41" s="61" t="s">
        <v>133</v>
      </c>
      <c r="H41" s="170">
        <v>2</v>
      </c>
      <c r="I41" s="171">
        <v>2</v>
      </c>
      <c r="J41" s="159">
        <f t="shared" si="0"/>
        <v>4</v>
      </c>
    </row>
    <row r="42" spans="1:10" ht="53.25" customHeight="1" x14ac:dyDescent="0.2">
      <c r="A42" s="270"/>
      <c r="B42" s="271"/>
      <c r="C42" s="230"/>
      <c r="D42" s="239" t="str">
        <f ca="1">OFFSET(Capacidades!$A$302,(ROW()-40)*10-1,11)</f>
        <v xml:space="preserve">UC2.C2 Ejecutar diseños y modelamientos geometricos 3D orientados a sistemas de control  de acuerdo a las buenas prácticas de desarrollo de software, requerimientos funcionales y normativa vigente.        </v>
      </c>
      <c r="E42" s="239"/>
      <c r="F42" s="139" t="str">
        <f>[1]Organizacion_Modular!$F$26</f>
        <v>Diseño asistido por computadora</v>
      </c>
      <c r="G42" s="61" t="s">
        <v>133</v>
      </c>
      <c r="H42" s="170">
        <v>3</v>
      </c>
      <c r="I42" s="171">
        <v>1</v>
      </c>
      <c r="J42" s="159">
        <f t="shared" si="0"/>
        <v>4</v>
      </c>
    </row>
    <row r="43" spans="1:10" ht="45.75" customHeight="1" x14ac:dyDescent="0.2">
      <c r="A43" s="270"/>
      <c r="B43" s="271"/>
      <c r="C43" s="230"/>
      <c r="D43" s="239" t="str">
        <f ca="1">OFFSET(Capacidades!$A$302,(ROW()-40)*10-1,11)</f>
        <v xml:space="preserve">UC2.C3 Instalar  sistemas electricos de potencia de acuerdo a los calculos, medidas y esquemas de lineas de Media y Baja Tension.      </v>
      </c>
      <c r="E43" s="239"/>
      <c r="F43" s="139" t="s">
        <v>604</v>
      </c>
      <c r="G43" s="61" t="s">
        <v>133</v>
      </c>
      <c r="H43" s="170">
        <v>3</v>
      </c>
      <c r="I43" s="171">
        <v>2</v>
      </c>
      <c r="J43" s="159">
        <f t="shared" si="0"/>
        <v>5</v>
      </c>
    </row>
    <row r="44" spans="1:10" ht="42.75" customHeight="1" x14ac:dyDescent="0.2">
      <c r="A44" s="270"/>
      <c r="B44" s="271"/>
      <c r="C44" s="230"/>
      <c r="D44" s="239" t="str">
        <f ca="1">OFFSET(Capacidades!$A$302,(ROW()-40)*10-1,11)</f>
        <v xml:space="preserve">UC2.C4  Instalar sistemas de control de potencia teniendo en cuenta, requerimientos funcionales, parámetros eléctricos, manuales de operación y normativa vigente.        </v>
      </c>
      <c r="E44" s="239"/>
      <c r="F44" s="139" t="s">
        <v>605</v>
      </c>
      <c r="G44" s="61" t="s">
        <v>133</v>
      </c>
      <c r="H44" s="170">
        <v>2</v>
      </c>
      <c r="I44" s="171">
        <v>1</v>
      </c>
      <c r="J44" s="159">
        <f t="shared" si="0"/>
        <v>3</v>
      </c>
    </row>
    <row r="45" spans="1:10" ht="49.5" customHeight="1" x14ac:dyDescent="0.2">
      <c r="A45" s="270"/>
      <c r="B45" s="271"/>
      <c r="C45" s="230"/>
      <c r="D45" s="239" t="str">
        <f ca="1">OFFSET(Capacidades!$A$302,(ROW()-40)*10-1,11)</f>
        <v xml:space="preserve">UC2.C5 Resolver problemas que involucran cálculo integral y diferencial aplicando diferentes métodos de solución, valorando su  importancia, optimización de los proceso desarrollado en la mecatrónica.       </v>
      </c>
      <c r="E45" s="239"/>
      <c r="F45" s="139" t="s">
        <v>647</v>
      </c>
      <c r="G45" s="61" t="s">
        <v>133</v>
      </c>
      <c r="H45" s="170">
        <v>2</v>
      </c>
      <c r="I45" s="171">
        <v>1</v>
      </c>
      <c r="J45" s="159">
        <f t="shared" si="0"/>
        <v>3</v>
      </c>
    </row>
    <row r="46" spans="1:10" ht="60.75" customHeight="1" x14ac:dyDescent="0.2">
      <c r="A46" s="270"/>
      <c r="B46" s="271"/>
      <c r="C46" s="230"/>
      <c r="D46" s="239" t="str">
        <f ca="1">OFFSET(Capacidades!$A$302,(ROW()-40)*10-1,11)</f>
        <v xml:space="preserve">UC2.C6 Automatizar  con lógica programable mandos electroneumático usando variables discretas y analógicas, considerando las buenas prácticas de diseño, análisis de riesgo y normativa vigente.       </v>
      </c>
      <c r="E46" s="239"/>
      <c r="F46" s="139" t="s">
        <v>648</v>
      </c>
      <c r="G46" s="61" t="s">
        <v>134</v>
      </c>
      <c r="H46" s="170">
        <v>3</v>
      </c>
      <c r="I46" s="171">
        <v>2</v>
      </c>
      <c r="J46" s="159">
        <f t="shared" si="0"/>
        <v>5</v>
      </c>
    </row>
    <row r="47" spans="1:10" ht="61.5" customHeight="1" x14ac:dyDescent="0.2">
      <c r="A47" s="270"/>
      <c r="B47" s="271"/>
      <c r="C47" s="230"/>
      <c r="D47" s="239" t="str">
        <f ca="1">OFFSET(Capacidades!$A$302,(ROW()-40)*10-1,11)</f>
        <v xml:space="preserve">UC2.C7 Ejecutar la configuracion y puesta en operación de los sistemas de control  en los procesos industriales y de servicio,  conciderando la operación y estándares de seguridad y normativa vigente.        </v>
      </c>
      <c r="E47" s="239"/>
      <c r="F47" s="139" t="s">
        <v>649</v>
      </c>
      <c r="G47" s="61" t="s">
        <v>134</v>
      </c>
      <c r="H47" s="170">
        <v>3</v>
      </c>
      <c r="I47" s="171">
        <v>2</v>
      </c>
      <c r="J47" s="159">
        <f t="shared" si="0"/>
        <v>5</v>
      </c>
    </row>
    <row r="48" spans="1:10" ht="57.75" customHeight="1" x14ac:dyDescent="0.2">
      <c r="A48" s="270"/>
      <c r="B48" s="271"/>
      <c r="C48" s="230"/>
      <c r="D48" s="239" t="str">
        <f ca="1">OFFSET(Capacidades!$A$302,(ROW()-40)*10-1,11)</f>
        <v xml:space="preserve">UC2.C8 Ejecutar el mantenimiento preventivo y correctivo de sistemas de control y automatización  considerando estándares de operación, manuales de fabricante, análisis de riesgos y normativa vigente.      </v>
      </c>
      <c r="E48" s="239"/>
      <c r="F48" s="139" t="s">
        <v>650</v>
      </c>
      <c r="G48" s="61" t="s">
        <v>134</v>
      </c>
      <c r="H48" s="170">
        <v>3</v>
      </c>
      <c r="I48" s="171">
        <v>1</v>
      </c>
      <c r="J48" s="159">
        <f t="shared" si="0"/>
        <v>4</v>
      </c>
    </row>
    <row r="49" spans="1:10" ht="48" customHeight="1" x14ac:dyDescent="0.2">
      <c r="A49" s="270"/>
      <c r="B49" s="271"/>
      <c r="C49" s="230"/>
      <c r="D49" s="239" t="str">
        <f ca="1">OFFSET(Capacidades!$A$302,(ROW()-40)*10-1,11)</f>
        <v xml:space="preserve">UC2.C9 Solucionar problema a traves del manejo de microprocesadores, micro controladores y perifericos de entrada y salida  haciendo uso de herramientas de programación en lenguaje C y normativa vigente.        </v>
      </c>
      <c r="E49" s="239"/>
      <c r="F49" s="139" t="s">
        <v>651</v>
      </c>
      <c r="G49" s="61" t="s">
        <v>134</v>
      </c>
      <c r="H49" s="170">
        <v>3</v>
      </c>
      <c r="I49" s="171">
        <v>2</v>
      </c>
      <c r="J49" s="159">
        <f t="shared" si="0"/>
        <v>5</v>
      </c>
    </row>
    <row r="50" spans="1:10" ht="12.75" hidden="1" customHeight="1" x14ac:dyDescent="0.2">
      <c r="A50" s="270"/>
      <c r="B50" s="271"/>
      <c r="C50" s="230"/>
      <c r="D50" s="239" t="str">
        <f ca="1">OFFSET(Capacidades!$A$302,(ROW()-40)*10-1,11)</f>
        <v xml:space="preserve">       </v>
      </c>
      <c r="E50" s="239"/>
      <c r="F50" s="139"/>
      <c r="G50" s="61"/>
      <c r="H50" s="170"/>
      <c r="I50" s="171"/>
      <c r="J50" s="159">
        <f t="shared" si="0"/>
        <v>0</v>
      </c>
    </row>
    <row r="51" spans="1:10" ht="12.75" hidden="1" customHeight="1" x14ac:dyDescent="0.2">
      <c r="A51" s="270"/>
      <c r="B51" s="271"/>
      <c r="C51" s="230"/>
      <c r="D51" s="239" t="str">
        <f ca="1">OFFSET(Capacidades!$A$302,(ROW()-40)*10-1,11)</f>
        <v xml:space="preserve">       </v>
      </c>
      <c r="E51" s="239"/>
      <c r="F51" s="139"/>
      <c r="G51" s="61"/>
      <c r="H51" s="170"/>
      <c r="I51" s="171"/>
      <c r="J51" s="159">
        <f t="shared" si="0"/>
        <v>0</v>
      </c>
    </row>
    <row r="52" spans="1:10" ht="12.75" hidden="1" customHeight="1" x14ac:dyDescent="0.2">
      <c r="A52" s="270"/>
      <c r="B52" s="271"/>
      <c r="C52" s="230"/>
      <c r="D52" s="239" t="str">
        <f ca="1">OFFSET(Capacidades!$A$302,(ROW()-40)*10-1,11)</f>
        <v xml:space="preserve">       </v>
      </c>
      <c r="E52" s="239"/>
      <c r="F52" s="139"/>
      <c r="G52" s="61"/>
      <c r="H52" s="170"/>
      <c r="I52" s="171"/>
      <c r="J52" s="159">
        <f t="shared" si="0"/>
        <v>0</v>
      </c>
    </row>
    <row r="53" spans="1:10" ht="12.75" hidden="1" customHeight="1" x14ac:dyDescent="0.2">
      <c r="A53" s="270"/>
      <c r="B53" s="271"/>
      <c r="C53" s="230"/>
      <c r="D53" s="239" t="str">
        <f ca="1">OFFSET(Capacidades!$A$302,(ROW()-40)*10-1,11)</f>
        <v xml:space="preserve">       </v>
      </c>
      <c r="E53" s="239"/>
      <c r="F53" s="139"/>
      <c r="G53" s="61"/>
      <c r="H53" s="170"/>
      <c r="I53" s="171"/>
      <c r="J53" s="159">
        <f t="shared" si="0"/>
        <v>0</v>
      </c>
    </row>
    <row r="54" spans="1:10" ht="12.75" hidden="1" customHeight="1" x14ac:dyDescent="0.2">
      <c r="A54" s="270"/>
      <c r="B54" s="271"/>
      <c r="C54" s="230"/>
      <c r="D54" s="239" t="str">
        <f ca="1">OFFSET(Capacidades!$A$302,(ROW()-40)*10-1,11)</f>
        <v xml:space="preserve">       </v>
      </c>
      <c r="E54" s="239"/>
      <c r="F54" s="139"/>
      <c r="G54" s="61"/>
      <c r="H54" s="170"/>
      <c r="I54" s="171"/>
      <c r="J54" s="159">
        <f t="shared" si="0"/>
        <v>0</v>
      </c>
    </row>
    <row r="55" spans="1:10" ht="12.75" hidden="1" customHeight="1" x14ac:dyDescent="0.2">
      <c r="A55" s="270"/>
      <c r="B55" s="271"/>
      <c r="C55" s="230"/>
      <c r="D55" s="239" t="str">
        <f ca="1">OFFSET(Capacidades!$A$302,(ROW()-40)*10-1,11)</f>
        <v xml:space="preserve">       </v>
      </c>
      <c r="E55" s="239"/>
      <c r="F55" s="139"/>
      <c r="G55" s="61"/>
      <c r="H55" s="170"/>
      <c r="I55" s="171"/>
      <c r="J55" s="159">
        <f t="shared" si="0"/>
        <v>0</v>
      </c>
    </row>
    <row r="56" spans="1:10" ht="12.75" hidden="1" customHeight="1" x14ac:dyDescent="0.2">
      <c r="A56" s="270"/>
      <c r="B56" s="271"/>
      <c r="C56" s="230"/>
      <c r="D56" s="239" t="str">
        <f ca="1">OFFSET(Capacidades!$A$302,(ROW()-40)*10-1,11)</f>
        <v xml:space="preserve">       </v>
      </c>
      <c r="E56" s="239"/>
      <c r="F56" s="139"/>
      <c r="G56" s="61"/>
      <c r="H56" s="170"/>
      <c r="I56" s="171"/>
      <c r="J56" s="159">
        <f t="shared" si="0"/>
        <v>0</v>
      </c>
    </row>
    <row r="57" spans="1:10" ht="12.75" hidden="1" customHeight="1" x14ac:dyDescent="0.2">
      <c r="A57" s="270"/>
      <c r="B57" s="271"/>
      <c r="C57" s="230"/>
      <c r="D57" s="239" t="str">
        <f ca="1">OFFSET(Capacidades!$A$302,(ROW()-40)*10-1,11)</f>
        <v xml:space="preserve">       </v>
      </c>
      <c r="E57" s="239"/>
      <c r="F57" s="139"/>
      <c r="G57" s="61"/>
      <c r="H57" s="170"/>
      <c r="I57" s="171"/>
      <c r="J57" s="159">
        <f t="shared" si="0"/>
        <v>0</v>
      </c>
    </row>
    <row r="58" spans="1:10" ht="12.75" hidden="1" customHeight="1" x14ac:dyDescent="0.2">
      <c r="A58" s="270"/>
      <c r="B58" s="271"/>
      <c r="C58" s="230"/>
      <c r="D58" s="239" t="str">
        <f ca="1">OFFSET(Capacidades!$A$302,(ROW()-40)*10-1,11)</f>
        <v xml:space="preserve">       </v>
      </c>
      <c r="E58" s="239"/>
      <c r="F58" s="139"/>
      <c r="G58" s="61"/>
      <c r="H58" s="170"/>
      <c r="I58" s="171"/>
      <c r="J58" s="159">
        <f t="shared" si="0"/>
        <v>0</v>
      </c>
    </row>
    <row r="59" spans="1:10" ht="12.75" hidden="1" customHeight="1" x14ac:dyDescent="0.2">
      <c r="A59" s="270"/>
      <c r="B59" s="271"/>
      <c r="C59" s="230"/>
      <c r="D59" s="239" t="str">
        <f ca="1">OFFSET(Capacidades!$A$302,(ROW()-40)*10-1,11)</f>
        <v xml:space="preserve">       </v>
      </c>
      <c r="E59" s="239"/>
      <c r="F59" s="139"/>
      <c r="G59" s="61"/>
      <c r="H59" s="170"/>
      <c r="I59" s="171"/>
      <c r="J59" s="159">
        <f t="shared" si="0"/>
        <v>0</v>
      </c>
    </row>
    <row r="60" spans="1:10" ht="12.75" hidden="1" customHeight="1" x14ac:dyDescent="0.2">
      <c r="A60" s="270"/>
      <c r="B60" s="271"/>
      <c r="C60" s="230"/>
      <c r="D60" s="239" t="str">
        <f ca="1">OFFSET(Capacidades!$A$302,(ROW()-40)*10-1,11)</f>
        <v xml:space="preserve">       </v>
      </c>
      <c r="E60" s="239"/>
      <c r="F60" s="139"/>
      <c r="G60" s="61"/>
      <c r="H60" s="170"/>
      <c r="I60" s="171"/>
      <c r="J60" s="159">
        <f t="shared" si="0"/>
        <v>0</v>
      </c>
    </row>
    <row r="61" spans="1:10" ht="59.25" customHeight="1" x14ac:dyDescent="0.2">
      <c r="A61" s="270"/>
      <c r="B61" s="267" t="str">
        <f>$B$30</f>
        <v>Competencias para la empleabilidad</v>
      </c>
      <c r="C61" s="230" t="s">
        <v>892</v>
      </c>
      <c r="D61" s="239" t="str">
        <f ca="1">OFFSET(Capacidades!$A$302,(ROW()-40)*10-1,11)</f>
        <v xml:space="preserve">CE2.C1 Comunicar  información personal, conceptos, ideas, sentimientos y hechos, en el idioma inglés, de manera presencial y virtual, aplicando gramática y vocabulario técnico sin estereotipo de género.     </v>
      </c>
      <c r="E61" s="239"/>
      <c r="F61" s="62" t="s">
        <v>682</v>
      </c>
      <c r="G61" s="61" t="s">
        <v>133</v>
      </c>
      <c r="H61" s="170">
        <v>2</v>
      </c>
      <c r="I61" s="171">
        <v>1</v>
      </c>
      <c r="J61" s="159">
        <f t="shared" si="0"/>
        <v>3</v>
      </c>
    </row>
    <row r="62" spans="1:10" ht="96.75" customHeight="1" x14ac:dyDescent="0.2">
      <c r="A62" s="270"/>
      <c r="B62" s="267"/>
      <c r="C62" s="230"/>
      <c r="D62" s="239" t="str">
        <f ca="1">OFFSET(Capacidades!$A$302,(ROW()-40)*10-1,11)</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E62" s="239"/>
      <c r="F62" s="62" t="s">
        <v>683</v>
      </c>
      <c r="G62" s="61" t="s">
        <v>134</v>
      </c>
      <c r="H62" s="170">
        <v>2</v>
      </c>
      <c r="I62" s="171">
        <v>1</v>
      </c>
      <c r="J62" s="159">
        <f t="shared" si="0"/>
        <v>3</v>
      </c>
    </row>
    <row r="63" spans="1:10" ht="12.75" customHeight="1" x14ac:dyDescent="0.2">
      <c r="A63" s="270"/>
      <c r="B63" s="267"/>
      <c r="C63" s="230"/>
      <c r="D63" s="239" t="str">
        <f ca="1">OFFSET(Capacidades!$A$302,(ROW()-40)*10-1,11)</f>
        <v xml:space="preserve">       </v>
      </c>
      <c r="E63" s="239"/>
      <c r="F63" s="62"/>
      <c r="G63" s="61"/>
      <c r="H63" s="170"/>
      <c r="I63" s="171"/>
      <c r="J63" s="159">
        <f t="shared" si="0"/>
        <v>0</v>
      </c>
    </row>
    <row r="64" spans="1:10" ht="12.75" customHeight="1" x14ac:dyDescent="0.2">
      <c r="A64" s="270"/>
      <c r="B64" s="267"/>
      <c r="C64" s="230"/>
      <c r="D64" s="239" t="str">
        <f ca="1">OFFSET(Capacidades!$A$302,(ROW()-40)*10-1,11)</f>
        <v xml:space="preserve">       </v>
      </c>
      <c r="E64" s="239"/>
      <c r="F64" s="62"/>
      <c r="G64" s="61"/>
      <c r="H64" s="170"/>
      <c r="I64" s="171"/>
      <c r="J64" s="159">
        <f t="shared" si="0"/>
        <v>0</v>
      </c>
    </row>
    <row r="65" spans="1:10" ht="12.75" customHeight="1" x14ac:dyDescent="0.2">
      <c r="A65" s="270"/>
      <c r="B65" s="267"/>
      <c r="C65" s="230"/>
      <c r="D65" s="239" t="str">
        <f ca="1">OFFSET(Capacidades!$A$302,(ROW()-40)*10-1,11)</f>
        <v xml:space="preserve">       </v>
      </c>
      <c r="E65" s="239"/>
      <c r="F65" s="62"/>
      <c r="G65" s="61"/>
      <c r="H65" s="170"/>
      <c r="I65" s="171"/>
      <c r="J65" s="159">
        <f t="shared" si="0"/>
        <v>0</v>
      </c>
    </row>
    <row r="66" spans="1:10" ht="12.75" customHeight="1" x14ac:dyDescent="0.2">
      <c r="A66" s="270"/>
      <c r="B66" s="267"/>
      <c r="C66" s="230"/>
      <c r="D66" s="239" t="str">
        <f ca="1">OFFSET(Capacidades!$A$302,(ROW()-40)*10-1,11)</f>
        <v xml:space="preserve">       </v>
      </c>
      <c r="E66" s="239"/>
      <c r="F66" s="62"/>
      <c r="G66" s="61"/>
      <c r="H66" s="170"/>
      <c r="I66" s="171"/>
      <c r="J66" s="159">
        <f t="shared" si="0"/>
        <v>0</v>
      </c>
    </row>
    <row r="67" spans="1:10" ht="12.75" customHeight="1" x14ac:dyDescent="0.2">
      <c r="A67" s="270"/>
      <c r="B67" s="267"/>
      <c r="C67" s="230"/>
      <c r="D67" s="239" t="str">
        <f ca="1">OFFSET(Capacidades!$A$302,(ROW()-40)*10-1,11)</f>
        <v xml:space="preserve">       </v>
      </c>
      <c r="E67" s="239"/>
      <c r="F67" s="62"/>
      <c r="G67" s="61"/>
      <c r="H67" s="170"/>
      <c r="I67" s="171"/>
      <c r="J67" s="159">
        <f t="shared" si="0"/>
        <v>0</v>
      </c>
    </row>
    <row r="68" spans="1:10" ht="12.75" customHeight="1" x14ac:dyDescent="0.2">
      <c r="A68" s="270"/>
      <c r="B68" s="267"/>
      <c r="C68" s="230"/>
      <c r="D68" s="239" t="str">
        <f ca="1">OFFSET(Capacidades!$A$302,(ROW()-40)*10-1,11)</f>
        <v xml:space="preserve">       </v>
      </c>
      <c r="E68" s="239"/>
      <c r="F68" s="62"/>
      <c r="G68" s="61"/>
      <c r="H68" s="170"/>
      <c r="I68" s="171"/>
      <c r="J68" s="159">
        <f t="shared" si="0"/>
        <v>0</v>
      </c>
    </row>
    <row r="69" spans="1:10" ht="12.75" customHeight="1" x14ac:dyDescent="0.2">
      <c r="A69" s="270"/>
      <c r="B69" s="267"/>
      <c r="C69" s="230"/>
      <c r="D69" s="239" t="str">
        <f ca="1">OFFSET(Capacidades!$A$302,(ROW()-40)*10-1,11)</f>
        <v xml:space="preserve">       </v>
      </c>
      <c r="E69" s="239"/>
      <c r="F69" s="62"/>
      <c r="G69" s="61"/>
      <c r="H69" s="170"/>
      <c r="I69" s="171"/>
      <c r="J69" s="159">
        <f t="shared" si="0"/>
        <v>0</v>
      </c>
    </row>
    <row r="70" spans="1:10" ht="12.75" customHeight="1" x14ac:dyDescent="0.2">
      <c r="A70" s="270"/>
      <c r="B70" s="267"/>
      <c r="C70" s="230"/>
      <c r="D70" s="239" t="str">
        <f ca="1">OFFSET(Capacidades!$A$302,(ROW()-40)*10-1,11)</f>
        <v xml:space="preserve">       </v>
      </c>
      <c r="E70" s="239"/>
      <c r="F70" s="62"/>
      <c r="G70" s="61"/>
      <c r="H70" s="170"/>
      <c r="I70" s="171"/>
      <c r="J70" s="159">
        <f t="shared" si="0"/>
        <v>0</v>
      </c>
    </row>
    <row r="71" spans="1:10" ht="20.100000000000001" customHeight="1" x14ac:dyDescent="0.2">
      <c r="A71" s="270"/>
      <c r="B71" s="263" t="str">
        <f>$B$40</f>
        <v>Experiencias formativas en situaciones reales de trabajo (ESRT)</v>
      </c>
      <c r="C71" s="264"/>
      <c r="D71" s="264"/>
      <c r="E71" s="264"/>
      <c r="F71" s="183"/>
      <c r="G71" s="184"/>
      <c r="H71" s="170"/>
      <c r="I71" s="171">
        <v>4</v>
      </c>
      <c r="J71" s="159">
        <f t="shared" si="0"/>
        <v>4</v>
      </c>
    </row>
    <row r="72" spans="1:10" ht="59.25" customHeight="1" x14ac:dyDescent="0.2">
      <c r="A72" s="270" t="s">
        <v>894</v>
      </c>
      <c r="B72" s="271" t="str">
        <f>$B$10</f>
        <v>Competencias técnicas (Unidad de competencia)</v>
      </c>
      <c r="C72" s="230" t="s">
        <v>893</v>
      </c>
      <c r="D72" s="239" t="str">
        <f ca="1">OFFSET(Capacidades!$A$603,(ROW()-71)*10-1,11)</f>
        <v xml:space="preserve">UC3.C2 Efectuar la instalación de sistemas mecatrónicos  considerando las buenas prácticas de instalación, requerimientos funcionales, condición de operación y estándares de seguridad.        </v>
      </c>
      <c r="E72" s="239"/>
      <c r="F72" s="139" t="s">
        <v>1227</v>
      </c>
      <c r="G72" s="61" t="s">
        <v>135</v>
      </c>
      <c r="H72" s="170">
        <v>3</v>
      </c>
      <c r="I72" s="171">
        <v>2</v>
      </c>
      <c r="J72" s="159">
        <f t="shared" si="0"/>
        <v>5</v>
      </c>
    </row>
    <row r="73" spans="1:10" ht="61.5" customHeight="1" x14ac:dyDescent="0.2">
      <c r="A73" s="270"/>
      <c r="B73" s="271"/>
      <c r="C73" s="230"/>
      <c r="D73" s="239" t="str">
        <f ca="1">OFFSET(Capacidades!$A$603,(ROW()-71)*10-1,11)</f>
        <v xml:space="preserve">UC3.C5 Programar máquinas- herramienta de control numérico optimizando el proceso de planeación, programación y ejecución de programas de piezas cilíndricas y prismáticas,  utilizando las tecnologías CNC y CAD/CAM.    </v>
      </c>
      <c r="E73" s="239"/>
      <c r="F73" s="139" t="s">
        <v>805</v>
      </c>
      <c r="G73" s="61" t="s">
        <v>135</v>
      </c>
      <c r="H73" s="170">
        <v>2</v>
      </c>
      <c r="I73" s="171">
        <v>2</v>
      </c>
      <c r="J73" s="159">
        <f t="shared" si="0"/>
        <v>4</v>
      </c>
    </row>
    <row r="74" spans="1:10" ht="53.25" customHeight="1" x14ac:dyDescent="0.2">
      <c r="A74" s="270"/>
      <c r="B74" s="271"/>
      <c r="C74" s="230"/>
      <c r="D74" s="239" t="str">
        <f ca="1">OFFSET(Capacidades!$A$603,(ROW()-71)*10-1,11)</f>
        <v xml:space="preserve">UC3.C6 Aplicar algoritmos computacionales para la puesta en operación y mantenimiento de un sistema robotizado usando técnicas de control avanzado basados en el modelo dinámico del manipulador.        </v>
      </c>
      <c r="E74" s="239"/>
      <c r="F74" s="139" t="s">
        <v>806</v>
      </c>
      <c r="G74" s="61" t="s">
        <v>135</v>
      </c>
      <c r="H74" s="170">
        <v>3</v>
      </c>
      <c r="I74" s="171">
        <v>2</v>
      </c>
      <c r="J74" s="159">
        <f t="shared" si="0"/>
        <v>5</v>
      </c>
    </row>
    <row r="75" spans="1:10" ht="56.25" customHeight="1" x14ac:dyDescent="0.2">
      <c r="A75" s="270"/>
      <c r="B75" s="271"/>
      <c r="C75" s="230"/>
      <c r="D75" s="239" t="str">
        <f ca="1">OFFSET(Capacidades!$A$603,(ROW()-71)*10-1,11)</f>
        <v xml:space="preserve">UC3.C7 Diseñar  elementos mecánicos y máquinas automáticas de los sistemas industriales  considerando la mejor alternativa de fabricación y costos, mediante estándares de calidad y normatividad vigente.     </v>
      </c>
      <c r="E75" s="239"/>
      <c r="F75" s="139" t="s">
        <v>807</v>
      </c>
      <c r="G75" s="61" t="s">
        <v>135</v>
      </c>
      <c r="H75" s="170">
        <v>3</v>
      </c>
      <c r="I75" s="171">
        <v>2</v>
      </c>
      <c r="J75" s="159">
        <f t="shared" ref="J75:J138" si="1">SUM(H75:I75)</f>
        <v>5</v>
      </c>
    </row>
    <row r="76" spans="1:10" ht="54.75" customHeight="1" x14ac:dyDescent="0.2">
      <c r="A76" s="270"/>
      <c r="B76" s="271"/>
      <c r="C76" s="230"/>
      <c r="D76" s="239" t="str">
        <f ca="1">OFFSET(Capacidades!$A$603,(ROW()-71)*10-1,11)</f>
        <v xml:space="preserve">UC3.C1 Elaborar sistemas de control inteligente con lógica programable  considerando las necesidades arquitectónicas y de eficiencia energetica según estándares de seguridad y normativa vigente.        </v>
      </c>
      <c r="E76" s="239"/>
      <c r="F76" s="139" t="s">
        <v>808</v>
      </c>
      <c r="G76" s="61" t="s">
        <v>136</v>
      </c>
      <c r="H76" s="170">
        <v>2</v>
      </c>
      <c r="I76" s="171">
        <v>1</v>
      </c>
      <c r="J76" s="159">
        <f t="shared" si="1"/>
        <v>3</v>
      </c>
    </row>
    <row r="77" spans="1:10" ht="50.25" customHeight="1" x14ac:dyDescent="0.2">
      <c r="A77" s="270"/>
      <c r="B77" s="271"/>
      <c r="C77" s="230"/>
      <c r="D77" s="239" t="str">
        <f ca="1">OFFSET(Capacidades!$A$603,(ROW()-71)*10-1,11)</f>
        <v xml:space="preserve">UC3.C3 Configurar redes de comunicación industrial para sistemas mecatronicos de acuerdo a las buenas prácticas de requerimientos funcionales mediante normativa vigente.        </v>
      </c>
      <c r="E77" s="239"/>
      <c r="F77" s="139" t="s">
        <v>809</v>
      </c>
      <c r="G77" s="61" t="s">
        <v>136</v>
      </c>
      <c r="H77" s="170">
        <v>3</v>
      </c>
      <c r="I77" s="171">
        <v>2</v>
      </c>
      <c r="J77" s="159">
        <f t="shared" si="1"/>
        <v>5</v>
      </c>
    </row>
    <row r="78" spans="1:10" ht="54.75" customHeight="1" x14ac:dyDescent="0.2">
      <c r="A78" s="270"/>
      <c r="B78" s="271"/>
      <c r="C78" s="230"/>
      <c r="D78" s="239" t="str">
        <f ca="1">OFFSET(Capacidades!$A$603,(ROW()-71)*10-1,11)</f>
        <v xml:space="preserve">UC3.C4 Supervisar los procesos remotos y maestros de comunicación considerando los requerimientos funcionales, optimización de los procesos y normativa vigente.      </v>
      </c>
      <c r="E78" s="239"/>
      <c r="F78" s="139" t="s">
        <v>810</v>
      </c>
      <c r="G78" s="61" t="s">
        <v>136</v>
      </c>
      <c r="H78" s="170">
        <v>3</v>
      </c>
      <c r="I78" s="171">
        <v>2</v>
      </c>
      <c r="J78" s="159">
        <f t="shared" si="1"/>
        <v>5</v>
      </c>
    </row>
    <row r="79" spans="1:10" ht="54.75" customHeight="1" x14ac:dyDescent="0.2">
      <c r="A79" s="270"/>
      <c r="B79" s="271"/>
      <c r="C79" s="230"/>
      <c r="D79" s="239" t="str">
        <f ca="1">OFFSET(Capacidades!$A$603,(ROW()-71)*10-1,11)</f>
        <v xml:space="preserve">UC3.C8 Realizar soporte tecnico de equipos de control y transporte de fluidos en el ambito industrial  considerando el buen uso de la energía, protocolos y manuales de operación.        </v>
      </c>
      <c r="E79" s="239"/>
      <c r="F79" s="139" t="s">
        <v>811</v>
      </c>
      <c r="G79" s="61" t="s">
        <v>136</v>
      </c>
      <c r="H79" s="170">
        <v>1</v>
      </c>
      <c r="I79" s="171">
        <v>2</v>
      </c>
      <c r="J79" s="159">
        <f t="shared" si="1"/>
        <v>3</v>
      </c>
    </row>
    <row r="80" spans="1:10" ht="39" customHeight="1" x14ac:dyDescent="0.2">
      <c r="A80" s="270"/>
      <c r="B80" s="271"/>
      <c r="C80" s="230"/>
      <c r="D80" s="239" t="str">
        <f ca="1">OFFSET(Capacidades!$A$603,(ROW()-71)*10-1,11)</f>
        <v xml:space="preserve">UC3.C9 Realizar soporte tecnico a equipos biomédicos de los establecimientos de salud  considerando el buen uso de la energía, protocolos médicos y manuales de operación.     </v>
      </c>
      <c r="E80" s="239"/>
      <c r="F80" s="139" t="s">
        <v>812</v>
      </c>
      <c r="G80" s="61" t="s">
        <v>136</v>
      </c>
      <c r="H80" s="170">
        <v>2</v>
      </c>
      <c r="I80" s="171">
        <v>1</v>
      </c>
      <c r="J80" s="159">
        <f t="shared" si="1"/>
        <v>3</v>
      </c>
    </row>
    <row r="81" spans="1:10" ht="12.75" hidden="1" customHeight="1" x14ac:dyDescent="0.2">
      <c r="A81" s="270"/>
      <c r="B81" s="271"/>
      <c r="C81" s="230"/>
      <c r="D81" s="239" t="str">
        <f ca="1">OFFSET(Capacidades!$A$603,(ROW()-71)*10-1,11)</f>
        <v xml:space="preserve">       </v>
      </c>
      <c r="E81" s="239"/>
      <c r="F81" s="139"/>
      <c r="G81" s="61"/>
      <c r="H81" s="170"/>
      <c r="I81" s="171"/>
      <c r="J81" s="159">
        <f t="shared" si="1"/>
        <v>0</v>
      </c>
    </row>
    <row r="82" spans="1:10" ht="12.75" hidden="1" customHeight="1" x14ac:dyDescent="0.2">
      <c r="A82" s="270"/>
      <c r="B82" s="271"/>
      <c r="C82" s="230"/>
      <c r="D82" s="239" t="str">
        <f ca="1">OFFSET(Capacidades!$A$603,(ROW()-71)*10-1,11)</f>
        <v xml:space="preserve">       </v>
      </c>
      <c r="E82" s="239"/>
      <c r="F82" s="139"/>
      <c r="G82" s="61"/>
      <c r="H82" s="170"/>
      <c r="I82" s="171"/>
      <c r="J82" s="159">
        <f t="shared" si="1"/>
        <v>0</v>
      </c>
    </row>
    <row r="83" spans="1:10" ht="12.75" hidden="1" customHeight="1" x14ac:dyDescent="0.2">
      <c r="A83" s="270"/>
      <c r="B83" s="271"/>
      <c r="C83" s="230"/>
      <c r="D83" s="239" t="str">
        <f ca="1">OFFSET(Capacidades!$A$603,(ROW()-71)*10-1,11)</f>
        <v xml:space="preserve">       </v>
      </c>
      <c r="E83" s="239"/>
      <c r="F83" s="139"/>
      <c r="G83" s="61"/>
      <c r="H83" s="170"/>
      <c r="I83" s="171"/>
      <c r="J83" s="159">
        <f t="shared" si="1"/>
        <v>0</v>
      </c>
    </row>
    <row r="84" spans="1:10" ht="12.75" hidden="1" customHeight="1" x14ac:dyDescent="0.2">
      <c r="A84" s="270"/>
      <c r="B84" s="271"/>
      <c r="C84" s="230"/>
      <c r="D84" s="239" t="str">
        <f ca="1">OFFSET(Capacidades!$A$603,(ROW()-71)*10-1,11)</f>
        <v xml:space="preserve">       </v>
      </c>
      <c r="E84" s="239"/>
      <c r="F84" s="139"/>
      <c r="G84" s="61"/>
      <c r="H84" s="170"/>
      <c r="I84" s="171"/>
      <c r="J84" s="159">
        <f t="shared" si="1"/>
        <v>0</v>
      </c>
    </row>
    <row r="85" spans="1:10" ht="12.75" hidden="1" customHeight="1" x14ac:dyDescent="0.2">
      <c r="A85" s="270"/>
      <c r="B85" s="271"/>
      <c r="C85" s="230"/>
      <c r="D85" s="239" t="str">
        <f ca="1">OFFSET(Capacidades!$A$603,(ROW()-71)*10-1,11)</f>
        <v xml:space="preserve">       </v>
      </c>
      <c r="E85" s="239"/>
      <c r="F85" s="139"/>
      <c r="G85" s="61"/>
      <c r="H85" s="170"/>
      <c r="I85" s="171"/>
      <c r="J85" s="159">
        <f t="shared" si="1"/>
        <v>0</v>
      </c>
    </row>
    <row r="86" spans="1:10" ht="12.75" hidden="1" customHeight="1" x14ac:dyDescent="0.2">
      <c r="A86" s="270"/>
      <c r="B86" s="271"/>
      <c r="C86" s="230"/>
      <c r="D86" s="239" t="str">
        <f ca="1">OFFSET(Capacidades!$A$603,(ROW()-71)*10-1,11)</f>
        <v xml:space="preserve">       </v>
      </c>
      <c r="E86" s="239"/>
      <c r="F86" s="139"/>
      <c r="G86" s="61"/>
      <c r="H86" s="170"/>
      <c r="I86" s="171"/>
      <c r="J86" s="159">
        <f t="shared" si="1"/>
        <v>0</v>
      </c>
    </row>
    <row r="87" spans="1:10" ht="12.75" hidden="1" customHeight="1" x14ac:dyDescent="0.2">
      <c r="A87" s="270"/>
      <c r="B87" s="271"/>
      <c r="C87" s="230"/>
      <c r="D87" s="239" t="str">
        <f ca="1">OFFSET(Capacidades!$A$603,(ROW()-71)*10-1,11)</f>
        <v xml:space="preserve">       </v>
      </c>
      <c r="E87" s="239"/>
      <c r="F87" s="139"/>
      <c r="G87" s="61"/>
      <c r="H87" s="170"/>
      <c r="I87" s="171"/>
      <c r="J87" s="159">
        <f t="shared" si="1"/>
        <v>0</v>
      </c>
    </row>
    <row r="88" spans="1:10" ht="12.75" hidden="1" customHeight="1" x14ac:dyDescent="0.2">
      <c r="A88" s="270"/>
      <c r="B88" s="271"/>
      <c r="C88" s="230"/>
      <c r="D88" s="239" t="str">
        <f ca="1">OFFSET(Capacidades!$A$603,(ROW()-71)*10-1,11)</f>
        <v xml:space="preserve">       </v>
      </c>
      <c r="E88" s="239"/>
      <c r="F88" s="139"/>
      <c r="G88" s="61"/>
      <c r="H88" s="170"/>
      <c r="I88" s="171"/>
      <c r="J88" s="159">
        <f t="shared" si="1"/>
        <v>0</v>
      </c>
    </row>
    <row r="89" spans="1:10" ht="12.75" hidden="1" customHeight="1" x14ac:dyDescent="0.2">
      <c r="A89" s="270"/>
      <c r="B89" s="271"/>
      <c r="C89" s="230"/>
      <c r="D89" s="239" t="str">
        <f ca="1">OFFSET(Capacidades!$A$603,(ROW()-71)*10-1,11)</f>
        <v xml:space="preserve">       </v>
      </c>
      <c r="E89" s="239"/>
      <c r="F89" s="139"/>
      <c r="G89" s="61"/>
      <c r="H89" s="170"/>
      <c r="I89" s="171"/>
      <c r="J89" s="159">
        <f t="shared" si="1"/>
        <v>0</v>
      </c>
    </row>
    <row r="90" spans="1:10" ht="12.75" hidden="1" customHeight="1" x14ac:dyDescent="0.2">
      <c r="A90" s="270"/>
      <c r="B90" s="271"/>
      <c r="C90" s="230"/>
      <c r="D90" s="239" t="str">
        <f ca="1">OFFSET(Capacidades!$A$603,(ROW()-71)*10-1,11)</f>
        <v xml:space="preserve">       </v>
      </c>
      <c r="E90" s="239"/>
      <c r="F90" s="139"/>
      <c r="G90" s="61"/>
      <c r="H90" s="170"/>
      <c r="I90" s="171"/>
      <c r="J90" s="159">
        <f t="shared" si="1"/>
        <v>0</v>
      </c>
    </row>
    <row r="91" spans="1:10" ht="12.75" hidden="1" customHeight="1" x14ac:dyDescent="0.2">
      <c r="A91" s="270"/>
      <c r="B91" s="271"/>
      <c r="C91" s="230"/>
      <c r="D91" s="239" t="str">
        <f ca="1">OFFSET(Capacidades!$A$603,(ROW()-71)*10-1,11)</f>
        <v xml:space="preserve">       </v>
      </c>
      <c r="E91" s="239"/>
      <c r="F91" s="139"/>
      <c r="G91" s="61"/>
      <c r="H91" s="170"/>
      <c r="I91" s="171"/>
      <c r="J91" s="159">
        <f t="shared" si="1"/>
        <v>0</v>
      </c>
    </row>
    <row r="92" spans="1:10" ht="76.5" customHeight="1" x14ac:dyDescent="0.2">
      <c r="A92" s="270"/>
      <c r="B92" s="267" t="str">
        <f>$B$30</f>
        <v>Competencias para la empleabilidad</v>
      </c>
      <c r="C92" s="230" t="s">
        <v>895</v>
      </c>
      <c r="D92" s="239" t="str">
        <f ca="1">OFFSET(Capacidades!$A$603,(ROW()-71)*10-1,11)</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E92" s="239"/>
      <c r="F92" s="62" t="s">
        <v>844</v>
      </c>
      <c r="G92" s="61" t="s">
        <v>135</v>
      </c>
      <c r="H92" s="170">
        <v>1</v>
      </c>
      <c r="I92" s="171">
        <v>1</v>
      </c>
      <c r="J92" s="159">
        <f t="shared" si="1"/>
        <v>2</v>
      </c>
    </row>
    <row r="93" spans="1:10" ht="56.25" customHeight="1" x14ac:dyDescent="0.2">
      <c r="A93" s="270"/>
      <c r="B93" s="267"/>
      <c r="C93" s="230"/>
      <c r="D93" s="239" t="str">
        <f ca="1">OFFSET(Capacidades!$A$603,(ROW()-71)*10-1,11)</f>
        <v xml:space="preserve">CE6.C2 Formula planes de negocio identificando procesos y metodología considerando normas administrativas y contables, así como de protección al autor de instancias gubernamentales.     </v>
      </c>
      <c r="E93" s="239"/>
      <c r="F93" s="62" t="s">
        <v>843</v>
      </c>
      <c r="G93" s="61" t="s">
        <v>136</v>
      </c>
      <c r="H93" s="170">
        <v>1</v>
      </c>
      <c r="I93" s="171">
        <v>1</v>
      </c>
      <c r="J93" s="159">
        <f t="shared" si="1"/>
        <v>2</v>
      </c>
    </row>
    <row r="94" spans="1:10" ht="12.75" customHeight="1" x14ac:dyDescent="0.2">
      <c r="A94" s="270"/>
      <c r="B94" s="267"/>
      <c r="C94" s="230"/>
      <c r="D94" s="239" t="str">
        <f ca="1">OFFSET(Capacidades!$A$603,(ROW()-71)*10-1,11)</f>
        <v xml:space="preserve">       </v>
      </c>
      <c r="E94" s="239"/>
      <c r="F94" s="62"/>
      <c r="G94" s="61"/>
      <c r="H94" s="170"/>
      <c r="I94" s="171"/>
      <c r="J94" s="159">
        <f t="shared" si="1"/>
        <v>0</v>
      </c>
    </row>
    <row r="95" spans="1:10" ht="12.75" customHeight="1" x14ac:dyDescent="0.2">
      <c r="A95" s="270"/>
      <c r="B95" s="267"/>
      <c r="C95" s="230"/>
      <c r="D95" s="239" t="str">
        <f ca="1">OFFSET(Capacidades!$A$603,(ROW()-71)*10-1,11)</f>
        <v xml:space="preserve">       </v>
      </c>
      <c r="E95" s="239"/>
      <c r="F95" s="62"/>
      <c r="G95" s="61"/>
      <c r="H95" s="170"/>
      <c r="I95" s="171"/>
      <c r="J95" s="159">
        <f t="shared" si="1"/>
        <v>0</v>
      </c>
    </row>
    <row r="96" spans="1:10" ht="12.75" customHeight="1" x14ac:dyDescent="0.2">
      <c r="A96" s="270"/>
      <c r="B96" s="267"/>
      <c r="C96" s="230"/>
      <c r="D96" s="239" t="str">
        <f ca="1">OFFSET(Capacidades!$A$603,(ROW()-71)*10-1,11)</f>
        <v xml:space="preserve">       </v>
      </c>
      <c r="E96" s="239"/>
      <c r="F96" s="62"/>
      <c r="G96" s="61"/>
      <c r="H96" s="170"/>
      <c r="I96" s="171"/>
      <c r="J96" s="159">
        <f t="shared" si="1"/>
        <v>0</v>
      </c>
    </row>
    <row r="97" spans="1:10" ht="12.75" customHeight="1" x14ac:dyDescent="0.2">
      <c r="A97" s="270"/>
      <c r="B97" s="267"/>
      <c r="C97" s="230"/>
      <c r="D97" s="239" t="str">
        <f ca="1">OFFSET(Capacidades!$A$603,(ROW()-71)*10-1,11)</f>
        <v xml:space="preserve">       </v>
      </c>
      <c r="E97" s="239"/>
      <c r="F97" s="62"/>
      <c r="G97" s="61"/>
      <c r="H97" s="170"/>
      <c r="I97" s="171"/>
      <c r="J97" s="159">
        <f t="shared" si="1"/>
        <v>0</v>
      </c>
    </row>
    <row r="98" spans="1:10" ht="12.75" customHeight="1" x14ac:dyDescent="0.2">
      <c r="A98" s="270"/>
      <c r="B98" s="267"/>
      <c r="C98" s="230"/>
      <c r="D98" s="239" t="str">
        <f ca="1">OFFSET(Capacidades!$A$603,(ROW()-71)*10-1,11)</f>
        <v xml:space="preserve">       </v>
      </c>
      <c r="E98" s="239"/>
      <c r="F98" s="62"/>
      <c r="G98" s="61"/>
      <c r="H98" s="170"/>
      <c r="I98" s="171"/>
      <c r="J98" s="159">
        <f t="shared" si="1"/>
        <v>0</v>
      </c>
    </row>
    <row r="99" spans="1:10" ht="12.75" customHeight="1" x14ac:dyDescent="0.2">
      <c r="A99" s="270"/>
      <c r="B99" s="267"/>
      <c r="C99" s="230"/>
      <c r="D99" s="239" t="str">
        <f ca="1">OFFSET(Capacidades!$A$603,(ROW()-71)*10-1,11)</f>
        <v xml:space="preserve">       </v>
      </c>
      <c r="E99" s="239"/>
      <c r="F99" s="62"/>
      <c r="G99" s="61"/>
      <c r="H99" s="170"/>
      <c r="I99" s="171"/>
      <c r="J99" s="159">
        <f t="shared" si="1"/>
        <v>0</v>
      </c>
    </row>
    <row r="100" spans="1:10" ht="12.75" customHeight="1" x14ac:dyDescent="0.2">
      <c r="A100" s="270"/>
      <c r="B100" s="267"/>
      <c r="C100" s="230"/>
      <c r="D100" s="239" t="str">
        <f ca="1">OFFSET(Capacidades!$A$603,(ROW()-71)*10-1,11)</f>
        <v xml:space="preserve">       </v>
      </c>
      <c r="E100" s="239"/>
      <c r="F100" s="62"/>
      <c r="G100" s="61"/>
      <c r="H100" s="170"/>
      <c r="I100" s="171"/>
      <c r="J100" s="159">
        <f t="shared" si="1"/>
        <v>0</v>
      </c>
    </row>
    <row r="101" spans="1:10" ht="12.75" customHeight="1" x14ac:dyDescent="0.2">
      <c r="A101" s="270"/>
      <c r="B101" s="267"/>
      <c r="C101" s="230"/>
      <c r="D101" s="239" t="str">
        <f ca="1">OFFSET(Capacidades!$A$603,(ROW()-71)*10-1,11)</f>
        <v xml:space="preserve">       </v>
      </c>
      <c r="E101" s="239"/>
      <c r="F101" s="62"/>
      <c r="G101" s="61"/>
      <c r="H101" s="170"/>
      <c r="I101" s="171"/>
      <c r="J101" s="159">
        <f t="shared" si="1"/>
        <v>0</v>
      </c>
    </row>
    <row r="102" spans="1:10" ht="19.5" customHeight="1" x14ac:dyDescent="0.2">
      <c r="A102" s="270"/>
      <c r="B102" s="263" t="str">
        <f>$B$40</f>
        <v>Experiencias formativas en situaciones reales de trabajo (ESRT)</v>
      </c>
      <c r="C102" s="264"/>
      <c r="D102" s="264"/>
      <c r="E102" s="264"/>
      <c r="F102" s="183"/>
      <c r="G102" s="184"/>
      <c r="H102" s="170"/>
      <c r="I102" s="171">
        <v>4</v>
      </c>
      <c r="J102" s="159">
        <f t="shared" si="1"/>
        <v>4</v>
      </c>
    </row>
    <row r="103" spans="1:10" ht="12.75" customHeight="1" x14ac:dyDescent="0.2">
      <c r="A103" s="270"/>
      <c r="B103" s="271" t="str">
        <f>$B$10</f>
        <v>Competencias técnicas (Unidad de competencia)</v>
      </c>
      <c r="C103" s="230"/>
      <c r="D103" s="239" t="str">
        <f ca="1">OFFSET(Capacidades!$A$904,(ROW()-102)*10-1,11)</f>
        <v xml:space="preserve">       </v>
      </c>
      <c r="E103" s="239"/>
      <c r="F103" s="139"/>
      <c r="G103" s="61"/>
      <c r="H103" s="170"/>
      <c r="I103" s="171"/>
      <c r="J103" s="159">
        <f t="shared" si="1"/>
        <v>0</v>
      </c>
    </row>
    <row r="104" spans="1:10" x14ac:dyDescent="0.2">
      <c r="A104" s="270"/>
      <c r="B104" s="271"/>
      <c r="C104" s="230"/>
      <c r="D104" s="239" t="str">
        <f ca="1">OFFSET(Capacidades!$A$904,(ROW()-102)*10-1,11)</f>
        <v xml:space="preserve">       </v>
      </c>
      <c r="E104" s="239"/>
      <c r="F104" s="139"/>
      <c r="G104" s="61"/>
      <c r="H104" s="170"/>
      <c r="I104" s="171"/>
      <c r="J104" s="159">
        <f t="shared" si="1"/>
        <v>0</v>
      </c>
    </row>
    <row r="105" spans="1:10" x14ac:dyDescent="0.2">
      <c r="A105" s="270"/>
      <c r="B105" s="271"/>
      <c r="C105" s="230"/>
      <c r="D105" s="239" t="str">
        <f ca="1">OFFSET(Capacidades!$A$904,(ROW()-102)*10-1,11)</f>
        <v xml:space="preserve">       </v>
      </c>
      <c r="E105" s="239"/>
      <c r="F105" s="139"/>
      <c r="G105" s="61"/>
      <c r="H105" s="170"/>
      <c r="I105" s="171"/>
      <c r="J105" s="159">
        <f t="shared" si="1"/>
        <v>0</v>
      </c>
    </row>
    <row r="106" spans="1:10" x14ac:dyDescent="0.2">
      <c r="A106" s="270"/>
      <c r="B106" s="271"/>
      <c r="C106" s="230"/>
      <c r="D106" s="239" t="str">
        <f ca="1">OFFSET(Capacidades!$A$904,(ROW()-102)*10-1,11)</f>
        <v xml:space="preserve">       </v>
      </c>
      <c r="E106" s="239"/>
      <c r="F106" s="139"/>
      <c r="G106" s="61"/>
      <c r="H106" s="170"/>
      <c r="I106" s="171"/>
      <c r="J106" s="159">
        <f t="shared" si="1"/>
        <v>0</v>
      </c>
    </row>
    <row r="107" spans="1:10" x14ac:dyDescent="0.2">
      <c r="A107" s="270"/>
      <c r="B107" s="271"/>
      <c r="C107" s="230"/>
      <c r="D107" s="239" t="str">
        <f ca="1">OFFSET(Capacidades!$A$904,(ROW()-102)*10-1,11)</f>
        <v xml:space="preserve">       </v>
      </c>
      <c r="E107" s="239"/>
      <c r="F107" s="139"/>
      <c r="G107" s="61"/>
      <c r="H107" s="170"/>
      <c r="I107" s="171"/>
      <c r="J107" s="159">
        <f t="shared" si="1"/>
        <v>0</v>
      </c>
    </row>
    <row r="108" spans="1:10" x14ac:dyDescent="0.2">
      <c r="A108" s="270"/>
      <c r="B108" s="271"/>
      <c r="C108" s="230"/>
      <c r="D108" s="239" t="str">
        <f ca="1">OFFSET(Capacidades!$A$904,(ROW()-102)*10-1,11)</f>
        <v xml:space="preserve">       </v>
      </c>
      <c r="E108" s="239"/>
      <c r="F108" s="139"/>
      <c r="G108" s="61"/>
      <c r="H108" s="170"/>
      <c r="I108" s="171"/>
      <c r="J108" s="159">
        <f t="shared" si="1"/>
        <v>0</v>
      </c>
    </row>
    <row r="109" spans="1:10" x14ac:dyDescent="0.2">
      <c r="A109" s="270"/>
      <c r="B109" s="271"/>
      <c r="C109" s="230"/>
      <c r="D109" s="239" t="str">
        <f ca="1">OFFSET(Capacidades!$A$904,(ROW()-102)*10-1,11)</f>
        <v xml:space="preserve">       </v>
      </c>
      <c r="E109" s="239"/>
      <c r="F109" s="139"/>
      <c r="G109" s="61"/>
      <c r="H109" s="170"/>
      <c r="I109" s="171"/>
      <c r="J109" s="159">
        <f t="shared" si="1"/>
        <v>0</v>
      </c>
    </row>
    <row r="110" spans="1:10" x14ac:dyDescent="0.2">
      <c r="A110" s="270"/>
      <c r="B110" s="271"/>
      <c r="C110" s="230"/>
      <c r="D110" s="239" t="str">
        <f ca="1">OFFSET(Capacidades!$A$904,(ROW()-102)*10-1,11)</f>
        <v xml:space="preserve">       </v>
      </c>
      <c r="E110" s="239"/>
      <c r="F110" s="139"/>
      <c r="G110" s="61"/>
      <c r="H110" s="170"/>
      <c r="I110" s="171"/>
      <c r="J110" s="159">
        <f t="shared" si="1"/>
        <v>0</v>
      </c>
    </row>
    <row r="111" spans="1:10" x14ac:dyDescent="0.2">
      <c r="A111" s="270"/>
      <c r="B111" s="271"/>
      <c r="C111" s="230"/>
      <c r="D111" s="239" t="str">
        <f ca="1">OFFSET(Capacidades!$A$904,(ROW()-102)*10-1,11)</f>
        <v xml:space="preserve">       </v>
      </c>
      <c r="E111" s="239"/>
      <c r="F111" s="139"/>
      <c r="G111" s="61"/>
      <c r="H111" s="170"/>
      <c r="I111" s="171"/>
      <c r="J111" s="159">
        <f t="shared" si="1"/>
        <v>0</v>
      </c>
    </row>
    <row r="112" spans="1:10" x14ac:dyDescent="0.2">
      <c r="A112" s="270"/>
      <c r="B112" s="271"/>
      <c r="C112" s="230"/>
      <c r="D112" s="239" t="str">
        <f ca="1">OFFSET(Capacidades!$A$904,(ROW()-102)*10-1,11)</f>
        <v xml:space="preserve">       </v>
      </c>
      <c r="E112" s="239"/>
      <c r="F112" s="139"/>
      <c r="G112" s="61"/>
      <c r="H112" s="170"/>
      <c r="I112" s="171"/>
      <c r="J112" s="159">
        <f t="shared" si="1"/>
        <v>0</v>
      </c>
    </row>
    <row r="113" spans="1:10" x14ac:dyDescent="0.2">
      <c r="A113" s="270"/>
      <c r="B113" s="271"/>
      <c r="C113" s="230"/>
      <c r="D113" s="239" t="str">
        <f ca="1">OFFSET(Capacidades!$A$904,(ROW()-102)*10-1,11)</f>
        <v xml:space="preserve">       </v>
      </c>
      <c r="E113" s="239"/>
      <c r="F113" s="139"/>
      <c r="G113" s="61"/>
      <c r="H113" s="170"/>
      <c r="I113" s="171"/>
      <c r="J113" s="159">
        <f t="shared" si="1"/>
        <v>0</v>
      </c>
    </row>
    <row r="114" spans="1:10" x14ac:dyDescent="0.2">
      <c r="A114" s="270"/>
      <c r="B114" s="271"/>
      <c r="C114" s="230"/>
      <c r="D114" s="239" t="str">
        <f ca="1">OFFSET(Capacidades!$A$904,(ROW()-102)*10-1,11)</f>
        <v xml:space="preserve">       </v>
      </c>
      <c r="E114" s="239"/>
      <c r="F114" s="139"/>
      <c r="G114" s="61"/>
      <c r="H114" s="170"/>
      <c r="I114" s="171"/>
      <c r="J114" s="159">
        <f t="shared" si="1"/>
        <v>0</v>
      </c>
    </row>
    <row r="115" spans="1:10" x14ac:dyDescent="0.2">
      <c r="A115" s="270"/>
      <c r="B115" s="271"/>
      <c r="C115" s="230"/>
      <c r="D115" s="239" t="str">
        <f ca="1">OFFSET(Capacidades!$A$904,(ROW()-102)*10-1,11)</f>
        <v xml:space="preserve">       </v>
      </c>
      <c r="E115" s="239"/>
      <c r="F115" s="139"/>
      <c r="G115" s="61"/>
      <c r="H115" s="170"/>
      <c r="I115" s="171"/>
      <c r="J115" s="159">
        <f t="shared" si="1"/>
        <v>0</v>
      </c>
    </row>
    <row r="116" spans="1:10" x14ac:dyDescent="0.2">
      <c r="A116" s="270"/>
      <c r="B116" s="271"/>
      <c r="C116" s="230"/>
      <c r="D116" s="239" t="str">
        <f ca="1">OFFSET(Capacidades!$A$904,(ROW()-102)*10-1,11)</f>
        <v xml:space="preserve">       </v>
      </c>
      <c r="E116" s="239"/>
      <c r="F116" s="139"/>
      <c r="G116" s="61"/>
      <c r="H116" s="170"/>
      <c r="I116" s="171"/>
      <c r="J116" s="159">
        <f t="shared" si="1"/>
        <v>0</v>
      </c>
    </row>
    <row r="117" spans="1:10" x14ac:dyDescent="0.2">
      <c r="A117" s="270"/>
      <c r="B117" s="271"/>
      <c r="C117" s="230"/>
      <c r="D117" s="239" t="str">
        <f ca="1">OFFSET(Capacidades!$A$904,(ROW()-102)*10-1,11)</f>
        <v xml:space="preserve">       </v>
      </c>
      <c r="E117" s="239"/>
      <c r="F117" s="139"/>
      <c r="G117" s="61"/>
      <c r="H117" s="170"/>
      <c r="I117" s="171"/>
      <c r="J117" s="159">
        <f t="shared" si="1"/>
        <v>0</v>
      </c>
    </row>
    <row r="118" spans="1:10" x14ac:dyDescent="0.2">
      <c r="A118" s="270"/>
      <c r="B118" s="271"/>
      <c r="C118" s="230"/>
      <c r="D118" s="239" t="str">
        <f ca="1">OFFSET(Capacidades!$A$904,(ROW()-102)*10-1,11)</f>
        <v xml:space="preserve">       </v>
      </c>
      <c r="E118" s="239"/>
      <c r="F118" s="139"/>
      <c r="G118" s="61"/>
      <c r="H118" s="170"/>
      <c r="I118" s="171"/>
      <c r="J118" s="159">
        <f t="shared" si="1"/>
        <v>0</v>
      </c>
    </row>
    <row r="119" spans="1:10" x14ac:dyDescent="0.2">
      <c r="A119" s="270"/>
      <c r="B119" s="271"/>
      <c r="C119" s="230"/>
      <c r="D119" s="239" t="str">
        <f ca="1">OFFSET(Capacidades!$A$904,(ROW()-102)*10-1,11)</f>
        <v xml:space="preserve">       </v>
      </c>
      <c r="E119" s="239"/>
      <c r="F119" s="139"/>
      <c r="G119" s="61"/>
      <c r="H119" s="170"/>
      <c r="I119" s="171"/>
      <c r="J119" s="159">
        <f t="shared" si="1"/>
        <v>0</v>
      </c>
    </row>
    <row r="120" spans="1:10" x14ac:dyDescent="0.2">
      <c r="A120" s="270"/>
      <c r="B120" s="271"/>
      <c r="C120" s="230"/>
      <c r="D120" s="239" t="str">
        <f ca="1">OFFSET(Capacidades!$A$904,(ROW()-102)*10-1,11)</f>
        <v xml:space="preserve">       </v>
      </c>
      <c r="E120" s="239"/>
      <c r="F120" s="139"/>
      <c r="G120" s="61"/>
      <c r="H120" s="170"/>
      <c r="I120" s="171"/>
      <c r="J120" s="159">
        <f t="shared" si="1"/>
        <v>0</v>
      </c>
    </row>
    <row r="121" spans="1:10" x14ac:dyDescent="0.2">
      <c r="A121" s="270"/>
      <c r="B121" s="271"/>
      <c r="C121" s="230"/>
      <c r="D121" s="239" t="str">
        <f ca="1">OFFSET(Capacidades!$A$904,(ROW()-102)*10-1,11)</f>
        <v xml:space="preserve">       </v>
      </c>
      <c r="E121" s="239"/>
      <c r="F121" s="139"/>
      <c r="G121" s="61"/>
      <c r="H121" s="170"/>
      <c r="I121" s="171"/>
      <c r="J121" s="159">
        <f t="shared" si="1"/>
        <v>0</v>
      </c>
    </row>
    <row r="122" spans="1:10" x14ac:dyDescent="0.2">
      <c r="A122" s="270"/>
      <c r="B122" s="271"/>
      <c r="C122" s="230"/>
      <c r="D122" s="239" t="str">
        <f ca="1">OFFSET(Capacidades!$A$904,(ROW()-102)*10-1,11)</f>
        <v xml:space="preserve">       </v>
      </c>
      <c r="E122" s="239"/>
      <c r="F122" s="139"/>
      <c r="G122" s="61"/>
      <c r="H122" s="170"/>
      <c r="I122" s="171"/>
      <c r="J122" s="159">
        <f t="shared" si="1"/>
        <v>0</v>
      </c>
    </row>
    <row r="123" spans="1:10" ht="12.75" customHeight="1" x14ac:dyDescent="0.2">
      <c r="A123" s="270"/>
      <c r="B123" s="267" t="str">
        <f>$B$30</f>
        <v>Competencias para la empleabilidad</v>
      </c>
      <c r="C123" s="230"/>
      <c r="D123" s="239" t="str">
        <f ca="1">OFFSET(Capacidades!$A$904,(ROW()-102)*10-1,11)</f>
        <v xml:space="preserve">       </v>
      </c>
      <c r="E123" s="239"/>
      <c r="F123" s="62"/>
      <c r="G123" s="61"/>
      <c r="H123" s="170"/>
      <c r="I123" s="171"/>
      <c r="J123" s="159">
        <f t="shared" si="1"/>
        <v>0</v>
      </c>
    </row>
    <row r="124" spans="1:10" ht="12.75" customHeight="1" x14ac:dyDescent="0.2">
      <c r="A124" s="270"/>
      <c r="B124" s="267"/>
      <c r="C124" s="230"/>
      <c r="D124" s="239" t="str">
        <f ca="1">OFFSET(Capacidades!$A$904,(ROW()-102)*10-1,11)</f>
        <v xml:space="preserve">       </v>
      </c>
      <c r="E124" s="239"/>
      <c r="F124" s="62"/>
      <c r="G124" s="61"/>
      <c r="H124" s="170"/>
      <c r="I124" s="171"/>
      <c r="J124" s="159">
        <f t="shared" si="1"/>
        <v>0</v>
      </c>
    </row>
    <row r="125" spans="1:10" ht="12.75" customHeight="1" x14ac:dyDescent="0.2">
      <c r="A125" s="270"/>
      <c r="B125" s="267"/>
      <c r="C125" s="230"/>
      <c r="D125" s="239" t="str">
        <f ca="1">OFFSET(Capacidades!$A$904,(ROW()-102)*10-1,11)</f>
        <v xml:space="preserve">       </v>
      </c>
      <c r="E125" s="239"/>
      <c r="F125" s="62"/>
      <c r="G125" s="61"/>
      <c r="H125" s="170"/>
      <c r="I125" s="171"/>
      <c r="J125" s="159">
        <f t="shared" si="1"/>
        <v>0</v>
      </c>
    </row>
    <row r="126" spans="1:10" ht="12.75" customHeight="1" x14ac:dyDescent="0.2">
      <c r="A126" s="270"/>
      <c r="B126" s="267"/>
      <c r="C126" s="230"/>
      <c r="D126" s="239" t="str">
        <f ca="1">OFFSET(Capacidades!$A$904,(ROW()-102)*10-1,11)</f>
        <v xml:space="preserve">       </v>
      </c>
      <c r="E126" s="239"/>
      <c r="F126" s="62"/>
      <c r="G126" s="61"/>
      <c r="H126" s="170"/>
      <c r="I126" s="171"/>
      <c r="J126" s="159">
        <f t="shared" si="1"/>
        <v>0</v>
      </c>
    </row>
    <row r="127" spans="1:10" ht="12.75" customHeight="1" x14ac:dyDescent="0.2">
      <c r="A127" s="270"/>
      <c r="B127" s="267"/>
      <c r="C127" s="230"/>
      <c r="D127" s="239" t="str">
        <f ca="1">OFFSET(Capacidades!$A$904,(ROW()-102)*10-1,11)</f>
        <v xml:space="preserve">       </v>
      </c>
      <c r="E127" s="239"/>
      <c r="F127" s="62"/>
      <c r="G127" s="61"/>
      <c r="H127" s="170"/>
      <c r="I127" s="171"/>
      <c r="J127" s="159">
        <f t="shared" si="1"/>
        <v>0</v>
      </c>
    </row>
    <row r="128" spans="1:10" ht="12.75" customHeight="1" x14ac:dyDescent="0.2">
      <c r="A128" s="270"/>
      <c r="B128" s="267"/>
      <c r="C128" s="230"/>
      <c r="D128" s="239" t="str">
        <f ca="1">OFFSET(Capacidades!$A$904,(ROW()-102)*10-1,11)</f>
        <v xml:space="preserve">       </v>
      </c>
      <c r="E128" s="239"/>
      <c r="F128" s="62"/>
      <c r="G128" s="61"/>
      <c r="H128" s="170"/>
      <c r="I128" s="171"/>
      <c r="J128" s="159">
        <f t="shared" si="1"/>
        <v>0</v>
      </c>
    </row>
    <row r="129" spans="1:10" ht="12.75" customHeight="1" x14ac:dyDescent="0.2">
      <c r="A129" s="270"/>
      <c r="B129" s="267"/>
      <c r="C129" s="230"/>
      <c r="D129" s="239" t="str">
        <f ca="1">OFFSET(Capacidades!$A$904,(ROW()-102)*10-1,11)</f>
        <v xml:space="preserve">       </v>
      </c>
      <c r="E129" s="239"/>
      <c r="F129" s="62"/>
      <c r="G129" s="61"/>
      <c r="H129" s="170"/>
      <c r="I129" s="171"/>
      <c r="J129" s="159">
        <f t="shared" si="1"/>
        <v>0</v>
      </c>
    </row>
    <row r="130" spans="1:10" ht="12.75" customHeight="1" x14ac:dyDescent="0.2">
      <c r="A130" s="270"/>
      <c r="B130" s="267"/>
      <c r="C130" s="230"/>
      <c r="D130" s="239" t="str">
        <f ca="1">OFFSET(Capacidades!$A$904,(ROW()-102)*10-1,11)</f>
        <v xml:space="preserve">       </v>
      </c>
      <c r="E130" s="239"/>
      <c r="F130" s="62"/>
      <c r="G130" s="61"/>
      <c r="H130" s="170"/>
      <c r="I130" s="171"/>
      <c r="J130" s="159">
        <f t="shared" si="1"/>
        <v>0</v>
      </c>
    </row>
    <row r="131" spans="1:10" ht="12.75" customHeight="1" x14ac:dyDescent="0.2">
      <c r="A131" s="270"/>
      <c r="B131" s="267"/>
      <c r="C131" s="230"/>
      <c r="D131" s="239" t="str">
        <f ca="1">OFFSET(Capacidades!$A$904,(ROW()-102)*10-1,11)</f>
        <v xml:space="preserve">       </v>
      </c>
      <c r="E131" s="239"/>
      <c r="F131" s="62"/>
      <c r="G131" s="61"/>
      <c r="H131" s="170"/>
      <c r="I131" s="171"/>
      <c r="J131" s="159">
        <f t="shared" si="1"/>
        <v>0</v>
      </c>
    </row>
    <row r="132" spans="1:10" ht="12.75" customHeight="1" x14ac:dyDescent="0.2">
      <c r="A132" s="270"/>
      <c r="B132" s="267"/>
      <c r="C132" s="230"/>
      <c r="D132" s="239" t="str">
        <f ca="1">OFFSET(Capacidades!$A$904,(ROW()-102)*10-1,11)</f>
        <v xml:space="preserve">       </v>
      </c>
      <c r="E132" s="239"/>
      <c r="F132" s="62"/>
      <c r="G132" s="61"/>
      <c r="H132" s="170"/>
      <c r="I132" s="171"/>
      <c r="J132" s="159">
        <f t="shared" si="1"/>
        <v>0</v>
      </c>
    </row>
    <row r="133" spans="1:10" ht="19.5" customHeight="1" x14ac:dyDescent="0.2">
      <c r="A133" s="270"/>
      <c r="B133" s="263" t="str">
        <f>$B$40</f>
        <v>Experiencias formativas en situaciones reales de trabajo (ESRT)</v>
      </c>
      <c r="C133" s="264"/>
      <c r="D133" s="264"/>
      <c r="E133" s="264"/>
      <c r="F133" s="183"/>
      <c r="G133" s="184"/>
      <c r="H133" s="170"/>
      <c r="I133" s="171"/>
      <c r="J133" s="159">
        <f t="shared" si="1"/>
        <v>0</v>
      </c>
    </row>
    <row r="134" spans="1:10" ht="12.75" customHeight="1" x14ac:dyDescent="0.2">
      <c r="A134" s="270"/>
      <c r="B134" s="271" t="str">
        <f>$B$10</f>
        <v>Competencias técnicas (Unidad de competencia)</v>
      </c>
      <c r="C134" s="230"/>
      <c r="D134" s="239" t="str">
        <f ca="1">OFFSET(Capacidades!$A$1205,(ROW()-133)*10-1,11)</f>
        <v xml:space="preserve">       </v>
      </c>
      <c r="E134" s="239"/>
      <c r="F134" s="139"/>
      <c r="G134" s="61"/>
      <c r="H134" s="170"/>
      <c r="I134" s="171"/>
      <c r="J134" s="159">
        <f t="shared" si="1"/>
        <v>0</v>
      </c>
    </row>
    <row r="135" spans="1:10" x14ac:dyDescent="0.2">
      <c r="A135" s="270"/>
      <c r="B135" s="271"/>
      <c r="C135" s="230"/>
      <c r="D135" s="239" t="str">
        <f ca="1">OFFSET(Capacidades!$A$1205,(ROW()-133)*10-1,11)</f>
        <v xml:space="preserve">       </v>
      </c>
      <c r="E135" s="239"/>
      <c r="F135" s="139"/>
      <c r="G135" s="61"/>
      <c r="H135" s="170"/>
      <c r="I135" s="171"/>
      <c r="J135" s="159">
        <f t="shared" si="1"/>
        <v>0</v>
      </c>
    </row>
    <row r="136" spans="1:10" x14ac:dyDescent="0.2">
      <c r="A136" s="270"/>
      <c r="B136" s="271"/>
      <c r="C136" s="230"/>
      <c r="D136" s="239" t="str">
        <f ca="1">OFFSET(Capacidades!$A$1205,(ROW()-133)*10-1,11)</f>
        <v xml:space="preserve">       </v>
      </c>
      <c r="E136" s="239"/>
      <c r="F136" s="139"/>
      <c r="G136" s="61"/>
      <c r="H136" s="170"/>
      <c r="I136" s="171"/>
      <c r="J136" s="159">
        <f t="shared" si="1"/>
        <v>0</v>
      </c>
    </row>
    <row r="137" spans="1:10" x14ac:dyDescent="0.2">
      <c r="A137" s="270"/>
      <c r="B137" s="271"/>
      <c r="C137" s="230"/>
      <c r="D137" s="239" t="str">
        <f ca="1">OFFSET(Capacidades!$A$1205,(ROW()-133)*10-1,11)</f>
        <v xml:space="preserve">       </v>
      </c>
      <c r="E137" s="239"/>
      <c r="F137" s="139"/>
      <c r="G137" s="61"/>
      <c r="H137" s="170"/>
      <c r="I137" s="171"/>
      <c r="J137" s="159">
        <f t="shared" si="1"/>
        <v>0</v>
      </c>
    </row>
    <row r="138" spans="1:10" x14ac:dyDescent="0.2">
      <c r="A138" s="270"/>
      <c r="B138" s="271"/>
      <c r="C138" s="230"/>
      <c r="D138" s="239" t="str">
        <f ca="1">OFFSET(Capacidades!$A$1205,(ROW()-133)*10-1,11)</f>
        <v xml:space="preserve">       </v>
      </c>
      <c r="E138" s="239"/>
      <c r="F138" s="139"/>
      <c r="G138" s="61"/>
      <c r="H138" s="170"/>
      <c r="I138" s="171"/>
      <c r="J138" s="159">
        <f t="shared" si="1"/>
        <v>0</v>
      </c>
    </row>
    <row r="139" spans="1:10" x14ac:dyDescent="0.2">
      <c r="A139" s="270"/>
      <c r="B139" s="271"/>
      <c r="C139" s="230"/>
      <c r="D139" s="239" t="str">
        <f ca="1">OFFSET(Capacidades!$A$1205,(ROW()-133)*10-1,11)</f>
        <v xml:space="preserve">       </v>
      </c>
      <c r="E139" s="239"/>
      <c r="F139" s="139"/>
      <c r="G139" s="61"/>
      <c r="H139" s="170"/>
      <c r="I139" s="171"/>
      <c r="J139" s="159">
        <f t="shared" ref="J139:J195" si="2">SUM(H139:I139)</f>
        <v>0</v>
      </c>
    </row>
    <row r="140" spans="1:10" x14ac:dyDescent="0.2">
      <c r="A140" s="270"/>
      <c r="B140" s="271"/>
      <c r="C140" s="230"/>
      <c r="D140" s="239" t="str">
        <f ca="1">OFFSET(Capacidades!$A$1205,(ROW()-133)*10-1,11)</f>
        <v xml:space="preserve">       </v>
      </c>
      <c r="E140" s="239"/>
      <c r="F140" s="139"/>
      <c r="G140" s="61"/>
      <c r="H140" s="170"/>
      <c r="I140" s="171"/>
      <c r="J140" s="159">
        <f t="shared" si="2"/>
        <v>0</v>
      </c>
    </row>
    <row r="141" spans="1:10" x14ac:dyDescent="0.2">
      <c r="A141" s="270"/>
      <c r="B141" s="271"/>
      <c r="C141" s="230"/>
      <c r="D141" s="239" t="str">
        <f ca="1">OFFSET(Capacidades!$A$1205,(ROW()-133)*10-1,11)</f>
        <v xml:space="preserve">       </v>
      </c>
      <c r="E141" s="239"/>
      <c r="F141" s="139"/>
      <c r="G141" s="61"/>
      <c r="H141" s="170"/>
      <c r="I141" s="171"/>
      <c r="J141" s="159">
        <f t="shared" si="2"/>
        <v>0</v>
      </c>
    </row>
    <row r="142" spans="1:10" x14ac:dyDescent="0.2">
      <c r="A142" s="270"/>
      <c r="B142" s="271"/>
      <c r="C142" s="230"/>
      <c r="D142" s="239" t="str">
        <f ca="1">OFFSET(Capacidades!$A$1205,(ROW()-133)*10-1,11)</f>
        <v xml:space="preserve">       </v>
      </c>
      <c r="E142" s="239"/>
      <c r="F142" s="139"/>
      <c r="G142" s="61"/>
      <c r="H142" s="170"/>
      <c r="I142" s="171"/>
      <c r="J142" s="159">
        <f t="shared" si="2"/>
        <v>0</v>
      </c>
    </row>
    <row r="143" spans="1:10" x14ac:dyDescent="0.2">
      <c r="A143" s="270"/>
      <c r="B143" s="271"/>
      <c r="C143" s="230"/>
      <c r="D143" s="239" t="str">
        <f ca="1">OFFSET(Capacidades!$A$1205,(ROW()-133)*10-1,11)</f>
        <v xml:space="preserve">       </v>
      </c>
      <c r="E143" s="239"/>
      <c r="F143" s="139"/>
      <c r="G143" s="61"/>
      <c r="H143" s="170"/>
      <c r="I143" s="171"/>
      <c r="J143" s="159">
        <f t="shared" si="2"/>
        <v>0</v>
      </c>
    </row>
    <row r="144" spans="1:10" x14ac:dyDescent="0.2">
      <c r="A144" s="270"/>
      <c r="B144" s="271"/>
      <c r="C144" s="230"/>
      <c r="D144" s="239" t="str">
        <f ca="1">OFFSET(Capacidades!$A$1205,(ROW()-133)*10-1,11)</f>
        <v xml:space="preserve">       </v>
      </c>
      <c r="E144" s="239"/>
      <c r="F144" s="139"/>
      <c r="G144" s="61"/>
      <c r="H144" s="170"/>
      <c r="I144" s="171"/>
      <c r="J144" s="159">
        <f t="shared" si="2"/>
        <v>0</v>
      </c>
    </row>
    <row r="145" spans="1:10" x14ac:dyDescent="0.2">
      <c r="A145" s="270"/>
      <c r="B145" s="271"/>
      <c r="C145" s="230"/>
      <c r="D145" s="239" t="str">
        <f ca="1">OFFSET(Capacidades!$A$1205,(ROW()-133)*10-1,11)</f>
        <v xml:space="preserve">       </v>
      </c>
      <c r="E145" s="239"/>
      <c r="F145" s="139"/>
      <c r="G145" s="61"/>
      <c r="H145" s="170"/>
      <c r="I145" s="171"/>
      <c r="J145" s="159">
        <f t="shared" si="2"/>
        <v>0</v>
      </c>
    </row>
    <row r="146" spans="1:10" x14ac:dyDescent="0.2">
      <c r="A146" s="270"/>
      <c r="B146" s="271"/>
      <c r="C146" s="230"/>
      <c r="D146" s="239" t="str">
        <f ca="1">OFFSET(Capacidades!$A$1205,(ROW()-133)*10-1,11)</f>
        <v xml:space="preserve">       </v>
      </c>
      <c r="E146" s="239"/>
      <c r="F146" s="139"/>
      <c r="G146" s="61"/>
      <c r="H146" s="170"/>
      <c r="I146" s="171"/>
      <c r="J146" s="159">
        <f t="shared" si="2"/>
        <v>0</v>
      </c>
    </row>
    <row r="147" spans="1:10" x14ac:dyDescent="0.2">
      <c r="A147" s="270"/>
      <c r="B147" s="271"/>
      <c r="C147" s="230"/>
      <c r="D147" s="239" t="str">
        <f ca="1">OFFSET(Capacidades!$A$1205,(ROW()-133)*10-1,11)</f>
        <v xml:space="preserve">       </v>
      </c>
      <c r="E147" s="239"/>
      <c r="F147" s="139"/>
      <c r="G147" s="61"/>
      <c r="H147" s="170"/>
      <c r="I147" s="171"/>
      <c r="J147" s="159">
        <f t="shared" si="2"/>
        <v>0</v>
      </c>
    </row>
    <row r="148" spans="1:10" x14ac:dyDescent="0.2">
      <c r="A148" s="270"/>
      <c r="B148" s="271"/>
      <c r="C148" s="230"/>
      <c r="D148" s="239" t="str">
        <f ca="1">OFFSET(Capacidades!$A$1205,(ROW()-133)*10-1,11)</f>
        <v xml:space="preserve">       </v>
      </c>
      <c r="E148" s="239"/>
      <c r="F148" s="139"/>
      <c r="G148" s="61"/>
      <c r="H148" s="170"/>
      <c r="I148" s="171"/>
      <c r="J148" s="159">
        <f t="shared" si="2"/>
        <v>0</v>
      </c>
    </row>
    <row r="149" spans="1:10" x14ac:dyDescent="0.2">
      <c r="A149" s="270"/>
      <c r="B149" s="271"/>
      <c r="C149" s="230"/>
      <c r="D149" s="239" t="str">
        <f ca="1">OFFSET(Capacidades!$A$1205,(ROW()-133)*10-1,11)</f>
        <v xml:space="preserve">       </v>
      </c>
      <c r="E149" s="239"/>
      <c r="F149" s="139"/>
      <c r="G149" s="61"/>
      <c r="H149" s="170"/>
      <c r="I149" s="171"/>
      <c r="J149" s="159">
        <f t="shared" si="2"/>
        <v>0</v>
      </c>
    </row>
    <row r="150" spans="1:10" x14ac:dyDescent="0.2">
      <c r="A150" s="270"/>
      <c r="B150" s="271"/>
      <c r="C150" s="230"/>
      <c r="D150" s="239" t="str">
        <f ca="1">OFFSET(Capacidades!$A$1205,(ROW()-133)*10-1,11)</f>
        <v xml:space="preserve">       </v>
      </c>
      <c r="E150" s="239"/>
      <c r="F150" s="139"/>
      <c r="G150" s="61"/>
      <c r="H150" s="170"/>
      <c r="I150" s="171"/>
      <c r="J150" s="159">
        <f t="shared" si="2"/>
        <v>0</v>
      </c>
    </row>
    <row r="151" spans="1:10" x14ac:dyDescent="0.2">
      <c r="A151" s="270"/>
      <c r="B151" s="271"/>
      <c r="C151" s="230"/>
      <c r="D151" s="239" t="str">
        <f ca="1">OFFSET(Capacidades!$A$1205,(ROW()-133)*10-1,11)</f>
        <v xml:space="preserve">       </v>
      </c>
      <c r="E151" s="239"/>
      <c r="F151" s="139"/>
      <c r="G151" s="61"/>
      <c r="H151" s="170"/>
      <c r="I151" s="171"/>
      <c r="J151" s="159">
        <f t="shared" si="2"/>
        <v>0</v>
      </c>
    </row>
    <row r="152" spans="1:10" x14ac:dyDescent="0.2">
      <c r="A152" s="270"/>
      <c r="B152" s="271"/>
      <c r="C152" s="230"/>
      <c r="D152" s="239" t="str">
        <f ca="1">OFFSET(Capacidades!$A$1205,(ROW()-133)*10-1,11)</f>
        <v xml:space="preserve">       </v>
      </c>
      <c r="E152" s="239"/>
      <c r="F152" s="139"/>
      <c r="G152" s="61"/>
      <c r="H152" s="170"/>
      <c r="I152" s="171"/>
      <c r="J152" s="159">
        <f t="shared" si="2"/>
        <v>0</v>
      </c>
    </row>
    <row r="153" spans="1:10" x14ac:dyDescent="0.2">
      <c r="A153" s="270"/>
      <c r="B153" s="271"/>
      <c r="C153" s="230"/>
      <c r="D153" s="239" t="str">
        <f ca="1">OFFSET(Capacidades!$A$1205,(ROW()-133)*10-1,11)</f>
        <v xml:space="preserve">       </v>
      </c>
      <c r="E153" s="239"/>
      <c r="F153" s="139"/>
      <c r="G153" s="61"/>
      <c r="H153" s="170"/>
      <c r="I153" s="171"/>
      <c r="J153" s="159">
        <f t="shared" si="2"/>
        <v>0</v>
      </c>
    </row>
    <row r="154" spans="1:10" ht="12.75" customHeight="1" x14ac:dyDescent="0.2">
      <c r="A154" s="270"/>
      <c r="B154" s="267" t="str">
        <f>$B$30</f>
        <v>Competencias para la empleabilidad</v>
      </c>
      <c r="C154" s="230"/>
      <c r="D154" s="239" t="str">
        <f ca="1">OFFSET(Capacidades!$A$1205,(ROW()-133)*10-1,11)</f>
        <v xml:space="preserve">       </v>
      </c>
      <c r="E154" s="239"/>
      <c r="F154" s="62"/>
      <c r="G154" s="61"/>
      <c r="H154" s="170"/>
      <c r="I154" s="171"/>
      <c r="J154" s="159">
        <f t="shared" si="2"/>
        <v>0</v>
      </c>
    </row>
    <row r="155" spans="1:10" ht="12.75" customHeight="1" x14ac:dyDescent="0.2">
      <c r="A155" s="270"/>
      <c r="B155" s="267"/>
      <c r="C155" s="230"/>
      <c r="D155" s="239" t="str">
        <f ca="1">OFFSET(Capacidades!$A$1205,(ROW()-133)*10-1,11)</f>
        <v xml:space="preserve">       </v>
      </c>
      <c r="E155" s="239"/>
      <c r="F155" s="62"/>
      <c r="G155" s="61"/>
      <c r="H155" s="170"/>
      <c r="I155" s="171"/>
      <c r="J155" s="159">
        <f t="shared" si="2"/>
        <v>0</v>
      </c>
    </row>
    <row r="156" spans="1:10" ht="12.75" customHeight="1" x14ac:dyDescent="0.2">
      <c r="A156" s="270"/>
      <c r="B156" s="267"/>
      <c r="C156" s="230"/>
      <c r="D156" s="239" t="str">
        <f ca="1">OFFSET(Capacidades!$A$1205,(ROW()-133)*10-1,11)</f>
        <v xml:space="preserve">       </v>
      </c>
      <c r="E156" s="239"/>
      <c r="F156" s="62"/>
      <c r="G156" s="61"/>
      <c r="H156" s="170"/>
      <c r="I156" s="171"/>
      <c r="J156" s="159">
        <f t="shared" si="2"/>
        <v>0</v>
      </c>
    </row>
    <row r="157" spans="1:10" ht="12.75" customHeight="1" x14ac:dyDescent="0.2">
      <c r="A157" s="270"/>
      <c r="B157" s="267"/>
      <c r="C157" s="230"/>
      <c r="D157" s="239" t="str">
        <f ca="1">OFFSET(Capacidades!$A$1205,(ROW()-133)*10-1,11)</f>
        <v xml:space="preserve">       </v>
      </c>
      <c r="E157" s="239"/>
      <c r="F157" s="62"/>
      <c r="G157" s="61"/>
      <c r="H157" s="170"/>
      <c r="I157" s="171"/>
      <c r="J157" s="159">
        <f t="shared" si="2"/>
        <v>0</v>
      </c>
    </row>
    <row r="158" spans="1:10" ht="12.75" customHeight="1" x14ac:dyDescent="0.2">
      <c r="A158" s="270"/>
      <c r="B158" s="267"/>
      <c r="C158" s="230"/>
      <c r="D158" s="239" t="str">
        <f ca="1">OFFSET(Capacidades!$A$1205,(ROW()-133)*10-1,11)</f>
        <v xml:space="preserve">       </v>
      </c>
      <c r="E158" s="239"/>
      <c r="F158" s="62"/>
      <c r="G158" s="61"/>
      <c r="H158" s="170"/>
      <c r="I158" s="171"/>
      <c r="J158" s="159">
        <f t="shared" si="2"/>
        <v>0</v>
      </c>
    </row>
    <row r="159" spans="1:10" ht="12.75" customHeight="1" x14ac:dyDescent="0.2">
      <c r="A159" s="270"/>
      <c r="B159" s="267"/>
      <c r="C159" s="230"/>
      <c r="D159" s="239" t="str">
        <f ca="1">OFFSET(Capacidades!$A$1205,(ROW()-133)*10-1,11)</f>
        <v xml:space="preserve">       </v>
      </c>
      <c r="E159" s="239"/>
      <c r="F159" s="62"/>
      <c r="G159" s="61"/>
      <c r="H159" s="170"/>
      <c r="I159" s="171"/>
      <c r="J159" s="159">
        <f t="shared" si="2"/>
        <v>0</v>
      </c>
    </row>
    <row r="160" spans="1:10" ht="12.75" customHeight="1" x14ac:dyDescent="0.2">
      <c r="A160" s="270"/>
      <c r="B160" s="267"/>
      <c r="C160" s="230"/>
      <c r="D160" s="239" t="str">
        <f ca="1">OFFSET(Capacidades!$A$1205,(ROW()-133)*10-1,11)</f>
        <v xml:space="preserve">       </v>
      </c>
      <c r="E160" s="239"/>
      <c r="F160" s="62"/>
      <c r="G160" s="61"/>
      <c r="H160" s="170"/>
      <c r="I160" s="171"/>
      <c r="J160" s="159">
        <f t="shared" si="2"/>
        <v>0</v>
      </c>
    </row>
    <row r="161" spans="1:10" ht="12.75" customHeight="1" x14ac:dyDescent="0.2">
      <c r="A161" s="270"/>
      <c r="B161" s="267"/>
      <c r="C161" s="230"/>
      <c r="D161" s="239" t="str">
        <f ca="1">OFFSET(Capacidades!$A$1205,(ROW()-133)*10-1,11)</f>
        <v xml:space="preserve">       </v>
      </c>
      <c r="E161" s="239"/>
      <c r="F161" s="62"/>
      <c r="G161" s="61"/>
      <c r="H161" s="170"/>
      <c r="I161" s="171"/>
      <c r="J161" s="159">
        <f t="shared" si="2"/>
        <v>0</v>
      </c>
    </row>
    <row r="162" spans="1:10" ht="12.75" customHeight="1" x14ac:dyDescent="0.2">
      <c r="A162" s="270"/>
      <c r="B162" s="267"/>
      <c r="C162" s="230"/>
      <c r="D162" s="239" t="str">
        <f ca="1">OFFSET(Capacidades!$A$1205,(ROW()-133)*10-1,11)</f>
        <v xml:space="preserve">       </v>
      </c>
      <c r="E162" s="239"/>
      <c r="F162" s="62"/>
      <c r="G162" s="61"/>
      <c r="H162" s="170"/>
      <c r="I162" s="171"/>
      <c r="J162" s="159">
        <f t="shared" si="2"/>
        <v>0</v>
      </c>
    </row>
    <row r="163" spans="1:10" ht="9.75" customHeight="1" x14ac:dyDescent="0.2">
      <c r="A163" s="270"/>
      <c r="B163" s="267"/>
      <c r="C163" s="230"/>
      <c r="D163" s="239" t="str">
        <f ca="1">OFFSET(Capacidades!$A$1205,(ROW()-133)*10-1,11)</f>
        <v xml:space="preserve">       </v>
      </c>
      <c r="E163" s="239"/>
      <c r="F163" s="62"/>
      <c r="G163" s="61"/>
      <c r="H163" s="170"/>
      <c r="I163" s="171"/>
      <c r="J163" s="159">
        <f t="shared" si="2"/>
        <v>0</v>
      </c>
    </row>
    <row r="164" spans="1:10" ht="19.5" hidden="1" customHeight="1" x14ac:dyDescent="0.2">
      <c r="A164" s="270"/>
      <c r="B164" s="263" t="str">
        <f>$B$40</f>
        <v>Experiencias formativas en situaciones reales de trabajo (ESRT)</v>
      </c>
      <c r="C164" s="264"/>
      <c r="D164" s="264"/>
      <c r="E164" s="264"/>
      <c r="F164" s="183"/>
      <c r="G164" s="184"/>
      <c r="H164" s="170"/>
      <c r="I164" s="171"/>
      <c r="J164" s="159">
        <f t="shared" si="2"/>
        <v>0</v>
      </c>
    </row>
    <row r="165" spans="1:10" ht="12.75" hidden="1" customHeight="1" x14ac:dyDescent="0.2">
      <c r="A165" s="270"/>
      <c r="B165" s="271" t="str">
        <f>$B$10</f>
        <v>Competencias técnicas (Unidad de competencia)</v>
      </c>
      <c r="C165" s="230"/>
      <c r="D165" s="239" t="str">
        <f ca="1">OFFSET(Capacidades!$A$1506,(ROW()-164)*10-1,11)</f>
        <v xml:space="preserve">       </v>
      </c>
      <c r="E165" s="239"/>
      <c r="F165" s="139"/>
      <c r="G165" s="61"/>
      <c r="H165" s="170"/>
      <c r="I165" s="171"/>
      <c r="J165" s="159">
        <f t="shared" si="2"/>
        <v>0</v>
      </c>
    </row>
    <row r="166" spans="1:10" hidden="1" x14ac:dyDescent="0.2">
      <c r="A166" s="270"/>
      <c r="B166" s="271"/>
      <c r="C166" s="230"/>
      <c r="D166" s="239" t="str">
        <f ca="1">OFFSET(Capacidades!$A$1506,(ROW()-164)*10-1,11)</f>
        <v xml:space="preserve">       </v>
      </c>
      <c r="E166" s="239"/>
      <c r="F166" s="139"/>
      <c r="G166" s="61"/>
      <c r="H166" s="170"/>
      <c r="I166" s="171"/>
      <c r="J166" s="159">
        <f t="shared" si="2"/>
        <v>0</v>
      </c>
    </row>
    <row r="167" spans="1:10" hidden="1" x14ac:dyDescent="0.2">
      <c r="A167" s="270"/>
      <c r="B167" s="271"/>
      <c r="C167" s="230"/>
      <c r="D167" s="239" t="str">
        <f ca="1">OFFSET(Capacidades!$A$1506,(ROW()-164)*10-1,11)</f>
        <v xml:space="preserve">       </v>
      </c>
      <c r="E167" s="239"/>
      <c r="F167" s="139"/>
      <c r="G167" s="61"/>
      <c r="H167" s="170"/>
      <c r="I167" s="171"/>
      <c r="J167" s="159">
        <f t="shared" si="2"/>
        <v>0</v>
      </c>
    </row>
    <row r="168" spans="1:10" hidden="1" x14ac:dyDescent="0.2">
      <c r="A168" s="270"/>
      <c r="B168" s="271"/>
      <c r="C168" s="230"/>
      <c r="D168" s="239" t="str">
        <f ca="1">OFFSET(Capacidades!$A$1506,(ROW()-164)*10-1,11)</f>
        <v xml:space="preserve">       </v>
      </c>
      <c r="E168" s="239"/>
      <c r="F168" s="139"/>
      <c r="G168" s="61"/>
      <c r="H168" s="170"/>
      <c r="I168" s="171"/>
      <c r="J168" s="159">
        <f t="shared" si="2"/>
        <v>0</v>
      </c>
    </row>
    <row r="169" spans="1:10" hidden="1" x14ac:dyDescent="0.2">
      <c r="A169" s="270"/>
      <c r="B169" s="271"/>
      <c r="C169" s="230"/>
      <c r="D169" s="239" t="str">
        <f ca="1">OFFSET(Capacidades!$A$1506,(ROW()-164)*10-1,11)</f>
        <v xml:space="preserve">       </v>
      </c>
      <c r="E169" s="239"/>
      <c r="F169" s="139"/>
      <c r="G169" s="61"/>
      <c r="H169" s="170"/>
      <c r="I169" s="171"/>
      <c r="J169" s="159">
        <f t="shared" si="2"/>
        <v>0</v>
      </c>
    </row>
    <row r="170" spans="1:10" hidden="1" x14ac:dyDescent="0.2">
      <c r="A170" s="270"/>
      <c r="B170" s="271"/>
      <c r="C170" s="230"/>
      <c r="D170" s="239" t="str">
        <f ca="1">OFFSET(Capacidades!$A$1506,(ROW()-164)*10-1,11)</f>
        <v xml:space="preserve">       </v>
      </c>
      <c r="E170" s="239"/>
      <c r="F170" s="139"/>
      <c r="G170" s="61"/>
      <c r="H170" s="170"/>
      <c r="I170" s="171"/>
      <c r="J170" s="159">
        <f t="shared" si="2"/>
        <v>0</v>
      </c>
    </row>
    <row r="171" spans="1:10" hidden="1" x14ac:dyDescent="0.2">
      <c r="A171" s="270"/>
      <c r="B171" s="271"/>
      <c r="C171" s="230"/>
      <c r="D171" s="239" t="str">
        <f ca="1">OFFSET(Capacidades!$A$1506,(ROW()-164)*10-1,11)</f>
        <v xml:space="preserve">       </v>
      </c>
      <c r="E171" s="239"/>
      <c r="F171" s="139"/>
      <c r="G171" s="61"/>
      <c r="H171" s="170"/>
      <c r="I171" s="171"/>
      <c r="J171" s="159">
        <f t="shared" si="2"/>
        <v>0</v>
      </c>
    </row>
    <row r="172" spans="1:10" hidden="1" x14ac:dyDescent="0.2">
      <c r="A172" s="270"/>
      <c r="B172" s="271"/>
      <c r="C172" s="230"/>
      <c r="D172" s="239" t="str">
        <f ca="1">OFFSET(Capacidades!$A$1506,(ROW()-164)*10-1,11)</f>
        <v xml:space="preserve">       </v>
      </c>
      <c r="E172" s="239"/>
      <c r="F172" s="139"/>
      <c r="G172" s="61"/>
      <c r="H172" s="170"/>
      <c r="I172" s="171"/>
      <c r="J172" s="159">
        <f t="shared" si="2"/>
        <v>0</v>
      </c>
    </row>
    <row r="173" spans="1:10" hidden="1" x14ac:dyDescent="0.2">
      <c r="A173" s="270"/>
      <c r="B173" s="271"/>
      <c r="C173" s="230"/>
      <c r="D173" s="239" t="str">
        <f ca="1">OFFSET(Capacidades!$A$1506,(ROW()-164)*10-1,11)</f>
        <v xml:space="preserve">       </v>
      </c>
      <c r="E173" s="239"/>
      <c r="F173" s="139"/>
      <c r="G173" s="61"/>
      <c r="H173" s="170"/>
      <c r="I173" s="171"/>
      <c r="J173" s="159">
        <f t="shared" si="2"/>
        <v>0</v>
      </c>
    </row>
    <row r="174" spans="1:10" hidden="1" x14ac:dyDescent="0.2">
      <c r="A174" s="270"/>
      <c r="B174" s="271"/>
      <c r="C174" s="230"/>
      <c r="D174" s="239" t="str">
        <f ca="1">OFFSET(Capacidades!$A$1506,(ROW()-164)*10-1,11)</f>
        <v xml:space="preserve">       </v>
      </c>
      <c r="E174" s="239"/>
      <c r="F174" s="139"/>
      <c r="G174" s="61"/>
      <c r="H174" s="170"/>
      <c r="I174" s="171"/>
      <c r="J174" s="159">
        <f t="shared" si="2"/>
        <v>0</v>
      </c>
    </row>
    <row r="175" spans="1:10" hidden="1" x14ac:dyDescent="0.2">
      <c r="A175" s="270"/>
      <c r="B175" s="271"/>
      <c r="C175" s="230"/>
      <c r="D175" s="239" t="str">
        <f ca="1">OFFSET(Capacidades!$A$1506,(ROW()-164)*10-1,11)</f>
        <v xml:space="preserve">       </v>
      </c>
      <c r="E175" s="239"/>
      <c r="F175" s="139"/>
      <c r="G175" s="61"/>
      <c r="H175" s="170"/>
      <c r="I175" s="171"/>
      <c r="J175" s="159">
        <f t="shared" si="2"/>
        <v>0</v>
      </c>
    </row>
    <row r="176" spans="1:10" hidden="1" x14ac:dyDescent="0.2">
      <c r="A176" s="270"/>
      <c r="B176" s="271"/>
      <c r="C176" s="230"/>
      <c r="D176" s="239" t="str">
        <f ca="1">OFFSET(Capacidades!$A$1506,(ROW()-164)*10-1,11)</f>
        <v xml:space="preserve">       </v>
      </c>
      <c r="E176" s="239"/>
      <c r="F176" s="139"/>
      <c r="G176" s="61"/>
      <c r="H176" s="170"/>
      <c r="I176" s="171"/>
      <c r="J176" s="159">
        <f t="shared" si="2"/>
        <v>0</v>
      </c>
    </row>
    <row r="177" spans="1:10" hidden="1" x14ac:dyDescent="0.2">
      <c r="A177" s="270"/>
      <c r="B177" s="271"/>
      <c r="C177" s="230"/>
      <c r="D177" s="239" t="str">
        <f ca="1">OFFSET(Capacidades!$A$1506,(ROW()-164)*10-1,11)</f>
        <v xml:space="preserve">       </v>
      </c>
      <c r="E177" s="239"/>
      <c r="F177" s="139"/>
      <c r="G177" s="61"/>
      <c r="H177" s="170"/>
      <c r="I177" s="171"/>
      <c r="J177" s="159">
        <f t="shared" si="2"/>
        <v>0</v>
      </c>
    </row>
    <row r="178" spans="1:10" ht="9" hidden="1" customHeight="1" x14ac:dyDescent="0.2">
      <c r="A178" s="270"/>
      <c r="B178" s="271"/>
      <c r="C178" s="230"/>
      <c r="D178" s="239" t="str">
        <f ca="1">OFFSET(Capacidades!$A$1506,(ROW()-164)*10-1,11)</f>
        <v xml:space="preserve">       </v>
      </c>
      <c r="E178" s="239"/>
      <c r="F178" s="139"/>
      <c r="G178" s="61"/>
      <c r="H178" s="170"/>
      <c r="I178" s="171"/>
      <c r="J178" s="159">
        <f t="shared" si="2"/>
        <v>0</v>
      </c>
    </row>
    <row r="179" spans="1:10" hidden="1" x14ac:dyDescent="0.2">
      <c r="A179" s="270"/>
      <c r="B179" s="271"/>
      <c r="C179" s="230"/>
      <c r="D179" s="239" t="str">
        <f ca="1">OFFSET(Capacidades!$A$1506,(ROW()-164)*10-1,11)</f>
        <v xml:space="preserve">       </v>
      </c>
      <c r="E179" s="239"/>
      <c r="F179" s="139"/>
      <c r="G179" s="61"/>
      <c r="H179" s="170"/>
      <c r="I179" s="171"/>
      <c r="J179" s="159">
        <f t="shared" si="2"/>
        <v>0</v>
      </c>
    </row>
    <row r="180" spans="1:10" hidden="1" x14ac:dyDescent="0.2">
      <c r="A180" s="270"/>
      <c r="B180" s="271"/>
      <c r="C180" s="230"/>
      <c r="D180" s="239" t="str">
        <f ca="1">OFFSET(Capacidades!$A$1506,(ROW()-164)*10-1,11)</f>
        <v xml:space="preserve">       </v>
      </c>
      <c r="E180" s="239"/>
      <c r="F180" s="139"/>
      <c r="G180" s="61"/>
      <c r="H180" s="170"/>
      <c r="I180" s="171"/>
      <c r="J180" s="159">
        <f t="shared" si="2"/>
        <v>0</v>
      </c>
    </row>
    <row r="181" spans="1:10" hidden="1" x14ac:dyDescent="0.2">
      <c r="A181" s="270"/>
      <c r="B181" s="271"/>
      <c r="C181" s="230"/>
      <c r="D181" s="239" t="str">
        <f ca="1">OFFSET(Capacidades!$A$1506,(ROW()-164)*10-1,11)</f>
        <v xml:space="preserve">       </v>
      </c>
      <c r="E181" s="239"/>
      <c r="F181" s="139"/>
      <c r="G181" s="61"/>
      <c r="H181" s="170"/>
      <c r="I181" s="171"/>
      <c r="J181" s="159">
        <f t="shared" si="2"/>
        <v>0</v>
      </c>
    </row>
    <row r="182" spans="1:10" hidden="1" x14ac:dyDescent="0.2">
      <c r="A182" s="270"/>
      <c r="B182" s="271"/>
      <c r="C182" s="230"/>
      <c r="D182" s="239" t="str">
        <f ca="1">OFFSET(Capacidades!$A$1506,(ROW()-164)*10-1,11)</f>
        <v xml:space="preserve">       </v>
      </c>
      <c r="E182" s="239"/>
      <c r="F182" s="139"/>
      <c r="G182" s="61"/>
      <c r="H182" s="170"/>
      <c r="I182" s="171"/>
      <c r="J182" s="159">
        <f t="shared" si="2"/>
        <v>0</v>
      </c>
    </row>
    <row r="183" spans="1:10" hidden="1" x14ac:dyDescent="0.2">
      <c r="A183" s="270"/>
      <c r="B183" s="271"/>
      <c r="C183" s="230"/>
      <c r="D183" s="239" t="str">
        <f ca="1">OFFSET(Capacidades!$A$1506,(ROW()-164)*10-1,11)</f>
        <v xml:space="preserve">       </v>
      </c>
      <c r="E183" s="239"/>
      <c r="F183" s="139"/>
      <c r="G183" s="61"/>
      <c r="H183" s="170"/>
      <c r="I183" s="171"/>
      <c r="J183" s="159">
        <f t="shared" si="2"/>
        <v>0</v>
      </c>
    </row>
    <row r="184" spans="1:10" hidden="1" x14ac:dyDescent="0.2">
      <c r="A184" s="270"/>
      <c r="B184" s="271"/>
      <c r="C184" s="230"/>
      <c r="D184" s="239" t="str">
        <f ca="1">OFFSET(Capacidades!$A$1506,(ROW()-164)*10-1,11)</f>
        <v xml:space="preserve">       </v>
      </c>
      <c r="E184" s="239"/>
      <c r="F184" s="139"/>
      <c r="G184" s="61"/>
      <c r="H184" s="170"/>
      <c r="I184" s="171"/>
      <c r="J184" s="159">
        <f t="shared" si="2"/>
        <v>0</v>
      </c>
    </row>
    <row r="185" spans="1:10" ht="12.75" hidden="1" customHeight="1" x14ac:dyDescent="0.2">
      <c r="A185" s="270"/>
      <c r="B185" s="267" t="str">
        <f>$B$30</f>
        <v>Competencias para la empleabilidad</v>
      </c>
      <c r="C185" s="230"/>
      <c r="D185" s="239" t="str">
        <f ca="1">OFFSET(Capacidades!$A$1506,(ROW()-164)*10-1,11)</f>
        <v xml:space="preserve">       </v>
      </c>
      <c r="E185" s="239"/>
      <c r="F185" s="62"/>
      <c r="G185" s="61"/>
      <c r="H185" s="170"/>
      <c r="I185" s="171"/>
      <c r="J185" s="159">
        <f t="shared" si="2"/>
        <v>0</v>
      </c>
    </row>
    <row r="186" spans="1:10" ht="12.75" hidden="1" customHeight="1" x14ac:dyDescent="0.2">
      <c r="A186" s="270"/>
      <c r="B186" s="267"/>
      <c r="C186" s="230"/>
      <c r="D186" s="239" t="str">
        <f ca="1">OFFSET(Capacidades!$A$1506,(ROW()-164)*10-1,11)</f>
        <v xml:space="preserve">       </v>
      </c>
      <c r="E186" s="239"/>
      <c r="F186" s="62"/>
      <c r="G186" s="61"/>
      <c r="H186" s="170"/>
      <c r="I186" s="171"/>
      <c r="J186" s="159">
        <f t="shared" si="2"/>
        <v>0</v>
      </c>
    </row>
    <row r="187" spans="1:10" ht="12.75" hidden="1" customHeight="1" x14ac:dyDescent="0.2">
      <c r="A187" s="270"/>
      <c r="B187" s="267"/>
      <c r="C187" s="230"/>
      <c r="D187" s="239" t="str">
        <f ca="1">OFFSET(Capacidades!$A$1506,(ROW()-164)*10-1,11)</f>
        <v xml:space="preserve">       </v>
      </c>
      <c r="E187" s="239"/>
      <c r="F187" s="62"/>
      <c r="G187" s="61"/>
      <c r="H187" s="170"/>
      <c r="I187" s="171"/>
      <c r="J187" s="159">
        <f t="shared" si="2"/>
        <v>0</v>
      </c>
    </row>
    <row r="188" spans="1:10" ht="12.75" hidden="1" customHeight="1" x14ac:dyDescent="0.2">
      <c r="A188" s="270"/>
      <c r="B188" s="267"/>
      <c r="C188" s="230"/>
      <c r="D188" s="239" t="str">
        <f ca="1">OFFSET(Capacidades!$A$1506,(ROW()-164)*10-1,11)</f>
        <v xml:space="preserve">       </v>
      </c>
      <c r="E188" s="239"/>
      <c r="F188" s="62"/>
      <c r="G188" s="61"/>
      <c r="H188" s="170"/>
      <c r="I188" s="171"/>
      <c r="J188" s="159">
        <f t="shared" si="2"/>
        <v>0</v>
      </c>
    </row>
    <row r="189" spans="1:10" ht="12.75" hidden="1" customHeight="1" x14ac:dyDescent="0.2">
      <c r="A189" s="270"/>
      <c r="B189" s="267"/>
      <c r="C189" s="230"/>
      <c r="D189" s="239" t="str">
        <f ca="1">OFFSET(Capacidades!$A$1506,(ROW()-164)*10-1,11)</f>
        <v xml:space="preserve">       </v>
      </c>
      <c r="E189" s="239"/>
      <c r="F189" s="62"/>
      <c r="G189" s="61"/>
      <c r="H189" s="170"/>
      <c r="I189" s="171"/>
      <c r="J189" s="159">
        <f t="shared" si="2"/>
        <v>0</v>
      </c>
    </row>
    <row r="190" spans="1:10" ht="12.75" hidden="1" customHeight="1" x14ac:dyDescent="0.2">
      <c r="A190" s="270"/>
      <c r="B190" s="267"/>
      <c r="C190" s="230"/>
      <c r="D190" s="239" t="str">
        <f ca="1">OFFSET(Capacidades!$A$1506,(ROW()-164)*10-1,11)</f>
        <v xml:space="preserve">       </v>
      </c>
      <c r="E190" s="239"/>
      <c r="F190" s="62"/>
      <c r="G190" s="61"/>
      <c r="H190" s="170"/>
      <c r="I190" s="171"/>
      <c r="J190" s="159">
        <f t="shared" si="2"/>
        <v>0</v>
      </c>
    </row>
    <row r="191" spans="1:10" ht="12.75" hidden="1" customHeight="1" x14ac:dyDescent="0.2">
      <c r="A191" s="270"/>
      <c r="B191" s="267"/>
      <c r="C191" s="230"/>
      <c r="D191" s="239" t="str">
        <f ca="1">OFFSET(Capacidades!$A$1506,(ROW()-164)*10-1,11)</f>
        <v xml:space="preserve">       </v>
      </c>
      <c r="E191" s="239"/>
      <c r="F191" s="62"/>
      <c r="G191" s="61"/>
      <c r="H191" s="170"/>
      <c r="I191" s="171"/>
      <c r="J191" s="159">
        <f t="shared" si="2"/>
        <v>0</v>
      </c>
    </row>
    <row r="192" spans="1:10" ht="12.75" hidden="1" customHeight="1" x14ac:dyDescent="0.2">
      <c r="A192" s="270"/>
      <c r="B192" s="267"/>
      <c r="C192" s="230"/>
      <c r="D192" s="239" t="str">
        <f ca="1">OFFSET(Capacidades!$A$1506,(ROW()-164)*10-1,11)</f>
        <v xml:space="preserve">       </v>
      </c>
      <c r="E192" s="239"/>
      <c r="F192" s="62"/>
      <c r="G192" s="61"/>
      <c r="H192" s="170"/>
      <c r="I192" s="171"/>
      <c r="J192" s="159">
        <f t="shared" si="2"/>
        <v>0</v>
      </c>
    </row>
    <row r="193" spans="1:10" ht="12.75" hidden="1" customHeight="1" x14ac:dyDescent="0.2">
      <c r="A193" s="270"/>
      <c r="B193" s="267"/>
      <c r="C193" s="230"/>
      <c r="D193" s="239" t="str">
        <f ca="1">OFFSET(Capacidades!$A$1506,(ROW()-164)*10-1,11)</f>
        <v xml:space="preserve">       </v>
      </c>
      <c r="E193" s="239"/>
      <c r="F193" s="62"/>
      <c r="G193" s="61"/>
      <c r="H193" s="170"/>
      <c r="I193" s="171"/>
      <c r="J193" s="159">
        <f t="shared" si="2"/>
        <v>0</v>
      </c>
    </row>
    <row r="194" spans="1:10" ht="12.75" hidden="1" customHeight="1" x14ac:dyDescent="0.2">
      <c r="A194" s="270"/>
      <c r="B194" s="267"/>
      <c r="C194" s="230"/>
      <c r="D194" s="239" t="str">
        <f ca="1">OFFSET(Capacidades!$A$1506,(ROW()-164)*10-1,11)</f>
        <v xml:space="preserve">       </v>
      </c>
      <c r="E194" s="239"/>
      <c r="F194" s="62"/>
      <c r="G194" s="61"/>
      <c r="H194" s="170"/>
      <c r="I194" s="171"/>
      <c r="J194" s="159">
        <f t="shared" si="2"/>
        <v>0</v>
      </c>
    </row>
    <row r="195" spans="1:10" ht="19.5" hidden="1" customHeight="1" x14ac:dyDescent="0.2">
      <c r="A195" s="270"/>
      <c r="B195" s="263" t="str">
        <f>$B$40</f>
        <v>Experiencias formativas en situaciones reales de trabajo (ESRT)</v>
      </c>
      <c r="C195" s="264"/>
      <c r="D195" s="264"/>
      <c r="E195" s="264"/>
      <c r="F195" s="183"/>
      <c r="G195" s="184"/>
      <c r="H195" s="170"/>
      <c r="I195" s="171"/>
      <c r="J195" s="159">
        <f t="shared" si="2"/>
        <v>0</v>
      </c>
    </row>
    <row r="196" spans="1:10" ht="84.75" customHeight="1" x14ac:dyDescent="0.2">
      <c r="A196" s="268" t="s">
        <v>162</v>
      </c>
      <c r="B196" s="268"/>
      <c r="C196" s="268"/>
      <c r="D196" s="269"/>
      <c r="E196" s="269"/>
      <c r="F196" s="269"/>
      <c r="G196" s="269"/>
      <c r="I196" s="96" t="str">
        <f>A196</f>
        <v>*Se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v>
      </c>
      <c r="J196" s="96">
        <f>B196</f>
        <v>0</v>
      </c>
    </row>
  </sheetData>
  <sheetProtection algorithmName="SHA-512" hashValue="0PRylLMXIMa3Mb1ocHLhLfdkSVcEGJW3TfXEQNqm18aTC75I9KFVY8c4At4+VA7PPFV2dA5BQYOKVFzQdKksVA==" saltValue="Bq1TlZu9odkemtkSaEmqNg==" spinCount="100000" sheet="1" objects="1" scenarios="1" formatRows="0" autoFilter="0"/>
  <autoFilter ref="A9:J196" xr:uid="{00000000-0009-0000-0000-000003000000}">
    <filterColumn colId="1" showButton="0"/>
    <filterColumn colId="3" showButton="0"/>
  </autoFilter>
  <mergeCells count="227">
    <mergeCell ref="D169:E169"/>
    <mergeCell ref="D170:E170"/>
    <mergeCell ref="D178:E178"/>
    <mergeCell ref="D179:E179"/>
    <mergeCell ref="A7:B7"/>
    <mergeCell ref="C7:D7"/>
    <mergeCell ref="F7:G7"/>
    <mergeCell ref="H8:J8"/>
    <mergeCell ref="C185:C194"/>
    <mergeCell ref="D185:E185"/>
    <mergeCell ref="D186:E186"/>
    <mergeCell ref="D187:E187"/>
    <mergeCell ref="D188:E188"/>
    <mergeCell ref="D189:E189"/>
    <mergeCell ref="D190:E190"/>
    <mergeCell ref="D191:E191"/>
    <mergeCell ref="D192:E192"/>
    <mergeCell ref="D193:E193"/>
    <mergeCell ref="D194:E194"/>
    <mergeCell ref="A165:A195"/>
    <mergeCell ref="B165:B184"/>
    <mergeCell ref="C165:C184"/>
    <mergeCell ref="D165:E165"/>
    <mergeCell ref="D166:E166"/>
    <mergeCell ref="D167:E167"/>
    <mergeCell ref="D168:E168"/>
    <mergeCell ref="D180:E180"/>
    <mergeCell ref="D181:E181"/>
    <mergeCell ref="D182:E182"/>
    <mergeCell ref="D183:E183"/>
    <mergeCell ref="D184:E184"/>
    <mergeCell ref="B185:B194"/>
    <mergeCell ref="C154:C163"/>
    <mergeCell ref="D154:E154"/>
    <mergeCell ref="D155:E155"/>
    <mergeCell ref="D156:E156"/>
    <mergeCell ref="D157:E157"/>
    <mergeCell ref="D158:E158"/>
    <mergeCell ref="D159:E159"/>
    <mergeCell ref="D160:E160"/>
    <mergeCell ref="D161:E161"/>
    <mergeCell ref="D162:E162"/>
    <mergeCell ref="D163:E163"/>
    <mergeCell ref="D171:E171"/>
    <mergeCell ref="D172:E172"/>
    <mergeCell ref="D173:E173"/>
    <mergeCell ref="D174:E174"/>
    <mergeCell ref="D175:E175"/>
    <mergeCell ref="D176:E176"/>
    <mergeCell ref="D177:E177"/>
    <mergeCell ref="D146:E146"/>
    <mergeCell ref="D147:E147"/>
    <mergeCell ref="D148:E148"/>
    <mergeCell ref="D149:E149"/>
    <mergeCell ref="D150:E150"/>
    <mergeCell ref="A134:A164"/>
    <mergeCell ref="B134:B153"/>
    <mergeCell ref="C134:C15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51:E151"/>
    <mergeCell ref="D152:E152"/>
    <mergeCell ref="D153:E153"/>
    <mergeCell ref="B154:B163"/>
    <mergeCell ref="C123:C132"/>
    <mergeCell ref="D123:E123"/>
    <mergeCell ref="D124:E124"/>
    <mergeCell ref="D125:E125"/>
    <mergeCell ref="D126:E126"/>
    <mergeCell ref="D127:E127"/>
    <mergeCell ref="D128:E128"/>
    <mergeCell ref="D129:E129"/>
    <mergeCell ref="D130:E130"/>
    <mergeCell ref="D131:E131"/>
    <mergeCell ref="D132:E132"/>
    <mergeCell ref="D115:E115"/>
    <mergeCell ref="D116:E116"/>
    <mergeCell ref="D117:E117"/>
    <mergeCell ref="D118:E118"/>
    <mergeCell ref="D119:E119"/>
    <mergeCell ref="A103:A133"/>
    <mergeCell ref="B103:B122"/>
    <mergeCell ref="C103:C12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20:E120"/>
    <mergeCell ref="D121:E121"/>
    <mergeCell ref="D122:E122"/>
    <mergeCell ref="B123:B132"/>
    <mergeCell ref="C92:C101"/>
    <mergeCell ref="D92:E92"/>
    <mergeCell ref="D93:E93"/>
    <mergeCell ref="D94:E94"/>
    <mergeCell ref="D95:E95"/>
    <mergeCell ref="D96:E96"/>
    <mergeCell ref="D97:E97"/>
    <mergeCell ref="D98:E98"/>
    <mergeCell ref="D99:E99"/>
    <mergeCell ref="D100:E100"/>
    <mergeCell ref="D101:E101"/>
    <mergeCell ref="D84:E84"/>
    <mergeCell ref="D85:E85"/>
    <mergeCell ref="D86:E86"/>
    <mergeCell ref="D87:E87"/>
    <mergeCell ref="D88:E88"/>
    <mergeCell ref="A72:A102"/>
    <mergeCell ref="B72:B91"/>
    <mergeCell ref="C72:C91"/>
    <mergeCell ref="D72:E72"/>
    <mergeCell ref="D73:E73"/>
    <mergeCell ref="D74:E74"/>
    <mergeCell ref="D75:E75"/>
    <mergeCell ref="D76:E76"/>
    <mergeCell ref="D77:E77"/>
    <mergeCell ref="D78:E78"/>
    <mergeCell ref="D79:E79"/>
    <mergeCell ref="D80:E80"/>
    <mergeCell ref="D81:E81"/>
    <mergeCell ref="D82:E82"/>
    <mergeCell ref="D83:E83"/>
    <mergeCell ref="D89:E89"/>
    <mergeCell ref="D90:E90"/>
    <mergeCell ref="D91:E91"/>
    <mergeCell ref="B92:B101"/>
    <mergeCell ref="C61:C70"/>
    <mergeCell ref="D61:E61"/>
    <mergeCell ref="D62:E62"/>
    <mergeCell ref="D63:E63"/>
    <mergeCell ref="D64:E64"/>
    <mergeCell ref="D65:E65"/>
    <mergeCell ref="D66:E66"/>
    <mergeCell ref="D67:E67"/>
    <mergeCell ref="D68:E68"/>
    <mergeCell ref="D69:E69"/>
    <mergeCell ref="D70:E70"/>
    <mergeCell ref="A1:G1"/>
    <mergeCell ref="A10:A40"/>
    <mergeCell ref="B10:B29"/>
    <mergeCell ref="C30:C39"/>
    <mergeCell ref="B9:C9"/>
    <mergeCell ref="A3:B3"/>
    <mergeCell ref="A5:B5"/>
    <mergeCell ref="D11:E11"/>
    <mergeCell ref="D12:E12"/>
    <mergeCell ref="D13:E13"/>
    <mergeCell ref="D19:E19"/>
    <mergeCell ref="D20:E20"/>
    <mergeCell ref="D24:E24"/>
    <mergeCell ref="D25:E25"/>
    <mergeCell ref="D26:E26"/>
    <mergeCell ref="D27:E27"/>
    <mergeCell ref="C10:C29"/>
    <mergeCell ref="C3:E3"/>
    <mergeCell ref="D9:E9"/>
    <mergeCell ref="D10:E10"/>
    <mergeCell ref="D28:E28"/>
    <mergeCell ref="D14:E14"/>
    <mergeCell ref="D15:E15"/>
    <mergeCell ref="B40:E40"/>
    <mergeCell ref="A196:G196"/>
    <mergeCell ref="D21:E21"/>
    <mergeCell ref="D22:E22"/>
    <mergeCell ref="D23:E23"/>
    <mergeCell ref="D29:E29"/>
    <mergeCell ref="B30:B39"/>
    <mergeCell ref="D39:E39"/>
    <mergeCell ref="D38:E38"/>
    <mergeCell ref="D37:E37"/>
    <mergeCell ref="D36:E36"/>
    <mergeCell ref="D35:E35"/>
    <mergeCell ref="D34:E34"/>
    <mergeCell ref="D33:E33"/>
    <mergeCell ref="D32:E32"/>
    <mergeCell ref="D31:E31"/>
    <mergeCell ref="D53:E53"/>
    <mergeCell ref="D54:E54"/>
    <mergeCell ref="D55:E55"/>
    <mergeCell ref="D56:E56"/>
    <mergeCell ref="D57:E57"/>
    <mergeCell ref="D30:E30"/>
    <mergeCell ref="A41:A71"/>
    <mergeCell ref="B41:B60"/>
    <mergeCell ref="C41:C60"/>
    <mergeCell ref="B71:E71"/>
    <mergeCell ref="B102:E102"/>
    <mergeCell ref="B133:E133"/>
    <mergeCell ref="B164:E164"/>
    <mergeCell ref="B195:E195"/>
    <mergeCell ref="D16:E16"/>
    <mergeCell ref="D17:E17"/>
    <mergeCell ref="D18:E18"/>
    <mergeCell ref="D41:E41"/>
    <mergeCell ref="D42:E42"/>
    <mergeCell ref="D43:E43"/>
    <mergeCell ref="D44:E44"/>
    <mergeCell ref="D45:E45"/>
    <mergeCell ref="D46:E46"/>
    <mergeCell ref="D47:E47"/>
    <mergeCell ref="D48:E48"/>
    <mergeCell ref="D49:E49"/>
    <mergeCell ref="D50:E50"/>
    <mergeCell ref="D51:E51"/>
    <mergeCell ref="D52:E52"/>
    <mergeCell ref="D58:E58"/>
    <mergeCell ref="D59:E59"/>
    <mergeCell ref="D60:E60"/>
    <mergeCell ref="B61:B70"/>
  </mergeCells>
  <conditionalFormatting sqref="A10:A195">
    <cfRule type="containsBlanks" dxfId="136" priority="2">
      <formula>LEN(TRIM(A10))=0</formula>
    </cfRule>
  </conditionalFormatting>
  <conditionalFormatting sqref="C10:C39">
    <cfRule type="containsBlanks" dxfId="135" priority="7">
      <formula>LEN(TRIM(C10))=0</formula>
    </cfRule>
  </conditionalFormatting>
  <conditionalFormatting sqref="C41:C70">
    <cfRule type="containsBlanks" dxfId="134" priority="4">
      <formula>LEN(TRIM(C41))=0</formula>
    </cfRule>
  </conditionalFormatting>
  <conditionalFormatting sqref="C72:C101">
    <cfRule type="containsBlanks" dxfId="133" priority="1">
      <formula>LEN(TRIM(C72))=0</formula>
    </cfRule>
  </conditionalFormatting>
  <conditionalFormatting sqref="C103:C132">
    <cfRule type="containsBlanks" dxfId="132" priority="79">
      <formula>LEN(TRIM(C103))=0</formula>
    </cfRule>
  </conditionalFormatting>
  <conditionalFormatting sqref="C134:C163">
    <cfRule type="containsBlanks" dxfId="131" priority="78">
      <formula>LEN(TRIM(C134))=0</formula>
    </cfRule>
  </conditionalFormatting>
  <conditionalFormatting sqref="C165:C194">
    <cfRule type="containsBlanks" dxfId="130" priority="77">
      <formula>LEN(TRIM(C165))=0</formula>
    </cfRule>
  </conditionalFormatting>
  <conditionalFormatting sqref="F10:I39">
    <cfRule type="containsBlanks" dxfId="129" priority="55">
      <formula>LEN(TRIM(F10))=0</formula>
    </cfRule>
  </conditionalFormatting>
  <conditionalFormatting sqref="F41:I70">
    <cfRule type="containsBlanks" dxfId="128" priority="33">
      <formula>LEN(TRIM(F41))=0</formula>
    </cfRule>
  </conditionalFormatting>
  <conditionalFormatting sqref="F72:I101">
    <cfRule type="containsBlanks" dxfId="127" priority="11">
      <formula>LEN(TRIM(F72))=0</formula>
    </cfRule>
  </conditionalFormatting>
  <conditionalFormatting sqref="F165:I194 H195:I195">
    <cfRule type="containsBlanks" dxfId="126" priority="96">
      <formula>LEN(TRIM(F165))=0</formula>
    </cfRule>
  </conditionalFormatting>
  <conditionalFormatting sqref="H40:I40 H71:I71 H102:I102 F103:I132 H133:I133 F134:I163 H164:I164">
    <cfRule type="containsBlanks" dxfId="125" priority="97">
      <formula>LEN(TRIM(F40))=0</formula>
    </cfRule>
  </conditionalFormatting>
  <conditionalFormatting sqref="I10:I195">
    <cfRule type="cellIs" dxfId="124" priority="10" operator="equal">
      <formula>0</formula>
    </cfRule>
  </conditionalFormatting>
  <conditionalFormatting sqref="J10:J39 J41:J70 J72:J101 J103:J132 J134:J163 J165:J194">
    <cfRule type="cellIs" dxfId="123" priority="88" operator="greaterThan">
      <formula>5</formula>
    </cfRule>
  </conditionalFormatting>
  <printOptions horizontalCentered="1" verticalCentered="1"/>
  <pageMargins left="0.31496062992125984" right="0.31496062992125984" top="0.35433070866141736" bottom="0.35433070866141736" header="0.31496062992125984" footer="0.31496062992125984"/>
  <pageSetup scale="90" orientation="landscape" r:id="rId1"/>
  <ignoredErrors>
    <ignoredError sqref="J10:J196"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M367"/>
  <sheetViews>
    <sheetView showGridLines="0" topLeftCell="B360" zoomScale="80" zoomScaleNormal="80" workbookViewId="0">
      <selection activeCell="B360" sqref="B360:J360"/>
    </sheetView>
  </sheetViews>
  <sheetFormatPr baseColWidth="10" defaultRowHeight="12.75" x14ac:dyDescent="0.2"/>
  <cols>
    <col min="1" max="1" width="39.7109375" style="58" customWidth="1"/>
    <col min="2" max="2" width="41.7109375" style="106" customWidth="1"/>
    <col min="3" max="3" width="45.7109375" style="106" customWidth="1"/>
    <col min="4" max="4" width="22.7109375" style="59" customWidth="1"/>
    <col min="5" max="5" width="5.7109375" style="59" customWidth="1"/>
    <col min="6" max="7" width="6.7109375" style="58" customWidth="1"/>
    <col min="8" max="8" width="8.7109375" style="58" customWidth="1"/>
    <col min="9" max="10" width="6.7109375" style="58" customWidth="1"/>
    <col min="11" max="11" width="8.7109375" style="58" customWidth="1"/>
    <col min="12" max="12" width="20.7109375" style="58" customWidth="1"/>
    <col min="13" max="13" width="6.42578125" style="2" customWidth="1"/>
    <col min="14" max="16384" width="11.42578125" style="2"/>
  </cols>
  <sheetData>
    <row r="1" spans="1:13" s="57" customFormat="1" ht="18.75" x14ac:dyDescent="0.2">
      <c r="A1" s="311" t="s">
        <v>176</v>
      </c>
      <c r="B1" s="311"/>
      <c r="C1" s="311"/>
      <c r="D1" s="311"/>
      <c r="E1" s="311"/>
      <c r="F1" s="311"/>
      <c r="G1" s="311"/>
      <c r="H1" s="311"/>
      <c r="I1" s="311"/>
      <c r="J1" s="311"/>
      <c r="K1" s="311"/>
      <c r="L1" s="311"/>
    </row>
    <row r="2" spans="1:13" s="57" customFormat="1" ht="15.75" x14ac:dyDescent="0.2">
      <c r="A2" s="91"/>
      <c r="B2" s="91"/>
      <c r="C2" s="91"/>
      <c r="D2" s="91"/>
      <c r="E2" s="91"/>
      <c r="F2" s="91"/>
      <c r="G2" s="91"/>
      <c r="H2" s="91"/>
      <c r="I2" s="91"/>
      <c r="J2" s="91"/>
      <c r="K2" s="91"/>
      <c r="L2" s="91"/>
    </row>
    <row r="3" spans="1:13" ht="25.5" customHeight="1" x14ac:dyDescent="0.2">
      <c r="A3" s="19" t="s">
        <v>38</v>
      </c>
      <c r="B3" s="236" t="str">
        <f>Perfil_Egreso!B3</f>
        <v>Instituto de educación superior público "Catalina Buendía de Pecho"</v>
      </c>
      <c r="C3" s="236"/>
      <c r="D3" s="9"/>
      <c r="E3" s="9"/>
      <c r="F3" s="322" t="s">
        <v>62</v>
      </c>
      <c r="G3" s="322"/>
      <c r="H3" s="323"/>
      <c r="I3" s="320" t="str">
        <f>Perfil_Egreso!E3</f>
        <v>0563619</v>
      </c>
      <c r="J3" s="321"/>
      <c r="K3" s="321"/>
      <c r="L3" s="276"/>
    </row>
    <row r="4" spans="1:13" ht="15" customHeight="1" x14ac:dyDescent="0.2">
      <c r="A4" s="35"/>
      <c r="B4" s="35"/>
      <c r="C4" s="20"/>
      <c r="D4" s="20"/>
      <c r="E4" s="20"/>
      <c r="F4" s="9"/>
      <c r="G4" s="9"/>
      <c r="H4" s="9"/>
      <c r="I4" s="9"/>
      <c r="J4" s="9"/>
      <c r="K4" s="9"/>
      <c r="L4" s="9"/>
    </row>
    <row r="5" spans="1:13" ht="26.25" customHeight="1" x14ac:dyDescent="0.2">
      <c r="A5" s="19" t="s">
        <v>42</v>
      </c>
      <c r="B5" s="81" t="str">
        <f>Perfil_Egreso!B5</f>
        <v>Industrias manufactureras</v>
      </c>
      <c r="C5" s="21" t="s">
        <v>43</v>
      </c>
      <c r="D5" s="5" t="str">
        <f>Perfil_Egreso!D5</f>
        <v>Industria de bienes de capital</v>
      </c>
      <c r="E5" s="22"/>
      <c r="F5" s="324" t="s">
        <v>44</v>
      </c>
      <c r="G5" s="324"/>
      <c r="H5" s="325"/>
      <c r="I5" s="275" t="str">
        <f>Perfil_Egreso!B7</f>
        <v>Fabricación de máquinas y equipos N.C.P. - Fabricación de robots industriales</v>
      </c>
      <c r="J5" s="321"/>
      <c r="K5" s="321"/>
      <c r="L5" s="276"/>
    </row>
    <row r="6" spans="1:13" ht="12.75" customHeight="1" x14ac:dyDescent="0.2">
      <c r="A6" s="75"/>
      <c r="B6" s="75"/>
      <c r="C6" s="23"/>
      <c r="D6" s="23"/>
      <c r="E6" s="23"/>
      <c r="F6" s="9"/>
      <c r="G6" s="9"/>
      <c r="H6" s="9"/>
      <c r="I6" s="9"/>
      <c r="J6" s="9"/>
      <c r="K6" s="9"/>
      <c r="L6" s="9"/>
    </row>
    <row r="7" spans="1:13" ht="39.75" customHeight="1" x14ac:dyDescent="0.2">
      <c r="A7" s="75" t="str">
        <f>Perfil_Egreso!A11</f>
        <v>DENOMINACIÓN DEL PROGRAMA DE ESTUDIOS SEGÚN CNOF (según corresponda)</v>
      </c>
      <c r="B7" s="80" t="str">
        <f>Perfil_Egreso!B11</f>
        <v xml:space="preserve">Mecatrónica Industrial </v>
      </c>
      <c r="C7" s="24" t="s">
        <v>46</v>
      </c>
      <c r="D7" s="6" t="str">
        <f>Perfil_Egreso!E11</f>
        <v xml:space="preserve">C1728-3-001 </v>
      </c>
      <c r="E7" s="25"/>
      <c r="F7" s="322" t="str">
        <f>Perfil_Egreso!A9</f>
        <v>DENOMINACIÓN VARIANTE</v>
      </c>
      <c r="G7" s="322"/>
      <c r="H7" s="323"/>
      <c r="I7" s="275">
        <f>Perfil_Egreso!B9</f>
        <v>0</v>
      </c>
      <c r="J7" s="321"/>
      <c r="K7" s="321"/>
      <c r="L7" s="276"/>
    </row>
    <row r="8" spans="1:13" ht="12.75" customHeight="1" x14ac:dyDescent="0.2">
      <c r="A8" s="26"/>
      <c r="B8" s="26"/>
      <c r="C8" s="26"/>
      <c r="D8" s="26"/>
      <c r="E8" s="26"/>
      <c r="F8" s="9"/>
      <c r="G8" s="9"/>
      <c r="H8" s="9"/>
      <c r="I8" s="9"/>
      <c r="J8" s="9"/>
      <c r="K8" s="9"/>
      <c r="L8" s="9"/>
    </row>
    <row r="9" spans="1:13" ht="23.25" customHeight="1" x14ac:dyDescent="0.2">
      <c r="A9" s="27" t="str">
        <f>Perfil_Egreso!A13</f>
        <v>FORMACIÓN**</v>
      </c>
      <c r="B9" s="80">
        <f>Perfil_Egreso!B13</f>
        <v>0</v>
      </c>
      <c r="C9" s="28" t="s">
        <v>6</v>
      </c>
      <c r="D9" s="5">
        <f>Itinerario!W17</f>
        <v>3264</v>
      </c>
      <c r="E9" s="29"/>
      <c r="F9" s="326" t="s">
        <v>35</v>
      </c>
      <c r="G9" s="326"/>
      <c r="H9" s="327"/>
      <c r="I9" s="275">
        <f>Itinerario!T17</f>
        <v>140</v>
      </c>
      <c r="J9" s="321"/>
      <c r="K9" s="321"/>
      <c r="L9" s="276"/>
    </row>
    <row r="10" spans="1:13" ht="12.75" customHeight="1" x14ac:dyDescent="0.2">
      <c r="A10" s="30"/>
      <c r="B10" s="30"/>
      <c r="C10" s="30"/>
      <c r="D10" s="26"/>
      <c r="E10" s="26"/>
      <c r="F10" s="9"/>
      <c r="G10" s="9"/>
      <c r="H10" s="9"/>
      <c r="I10" s="9"/>
      <c r="J10" s="9"/>
      <c r="K10" s="9"/>
      <c r="L10" s="9"/>
    </row>
    <row r="11" spans="1:13" ht="27" customHeight="1" x14ac:dyDescent="0.2">
      <c r="A11" s="31" t="str">
        <f>Perfil_Egreso!C13</f>
        <v>MODALIDAD DEL SERVICIO EDUCATIVO</v>
      </c>
      <c r="B11" s="316" t="str">
        <f>Perfil_Egreso!D13</f>
        <v>Presencial</v>
      </c>
      <c r="C11" s="317"/>
      <c r="D11" s="9"/>
      <c r="E11" s="9"/>
      <c r="F11" s="328" t="str">
        <f>Perfil_Egreso!A15</f>
        <v>NIVEL FORMATIVO</v>
      </c>
      <c r="G11" s="328"/>
      <c r="H11" s="329"/>
      <c r="I11" s="275" t="str">
        <f>Perfil_Egreso!B15</f>
        <v>Profesional técnico</v>
      </c>
      <c r="J11" s="321"/>
      <c r="K11" s="321"/>
      <c r="L11" s="276"/>
    </row>
    <row r="12" spans="1:13" s="57" customFormat="1" ht="8.25" customHeight="1" x14ac:dyDescent="0.2">
      <c r="A12" s="32"/>
      <c r="B12" s="32"/>
      <c r="C12" s="32"/>
      <c r="D12" s="32"/>
      <c r="E12" s="32"/>
      <c r="F12" s="32"/>
      <c r="G12" s="32"/>
      <c r="H12" s="32"/>
      <c r="I12" s="32"/>
      <c r="J12" s="32"/>
      <c r="K12" s="32"/>
      <c r="L12" s="32"/>
    </row>
    <row r="13" spans="1:13" ht="18.75" customHeight="1" x14ac:dyDescent="0.2">
      <c r="A13" s="312" t="s">
        <v>101</v>
      </c>
      <c r="B13" s="312"/>
      <c r="C13" s="312"/>
      <c r="D13" s="312"/>
      <c r="E13" s="312"/>
      <c r="F13" s="312"/>
      <c r="G13" s="312"/>
      <c r="H13" s="312"/>
      <c r="I13" s="312"/>
      <c r="J13" s="312"/>
      <c r="K13" s="312"/>
      <c r="L13" s="312"/>
    </row>
    <row r="14" spans="1:13" ht="78.75" customHeight="1" x14ac:dyDescent="0.2">
      <c r="A14" s="313" t="str">
        <f>Organización_Modular!C10</f>
        <v>UC1: Implementar sistemas electrónicos programables que soportan los procesos industriales y de servicio, de acuerdo a los requerimientos funcionales, uso eficiente de la energía, optimización de los procesos, estándares de seguridad y normativa vigente.</v>
      </c>
      <c r="B14" s="313"/>
      <c r="C14" s="313"/>
      <c r="D14" s="313"/>
      <c r="E14" s="313"/>
      <c r="F14" s="313"/>
      <c r="G14" s="313"/>
      <c r="H14" s="313"/>
      <c r="I14" s="313"/>
      <c r="J14" s="313"/>
      <c r="K14" s="313"/>
      <c r="L14" s="313"/>
    </row>
    <row r="15" spans="1:13" ht="21" x14ac:dyDescent="0.2">
      <c r="A15" s="163" t="s">
        <v>100</v>
      </c>
      <c r="B15" s="314" t="str">
        <f>Organización_Modular!A10</f>
        <v xml:space="preserve">Modulo 1:  Sistemas mecatronicos  programables industriales y de servicio.  </v>
      </c>
      <c r="C15" s="314"/>
      <c r="D15" s="314"/>
      <c r="E15" s="314"/>
      <c r="F15" s="314"/>
      <c r="G15" s="314"/>
      <c r="H15" s="314"/>
      <c r="I15" s="314"/>
      <c r="J15" s="314"/>
      <c r="K15" s="314"/>
      <c r="L15" s="314"/>
    </row>
    <row r="16" spans="1:13" ht="18" customHeight="1" x14ac:dyDescent="0.2">
      <c r="A16" s="298" t="s">
        <v>99</v>
      </c>
      <c r="B16" s="315" t="s">
        <v>98</v>
      </c>
      <c r="C16" s="298" t="s">
        <v>94</v>
      </c>
      <c r="D16" s="298" t="s">
        <v>0</v>
      </c>
      <c r="E16" s="285" t="s">
        <v>61</v>
      </c>
      <c r="F16" s="298" t="s">
        <v>87</v>
      </c>
      <c r="G16" s="298"/>
      <c r="H16" s="298" t="s">
        <v>87</v>
      </c>
      <c r="I16" s="298" t="s">
        <v>93</v>
      </c>
      <c r="J16" s="298"/>
      <c r="K16" s="298" t="s">
        <v>93</v>
      </c>
      <c r="L16" s="298" t="s">
        <v>97</v>
      </c>
      <c r="M16" s="284" t="s">
        <v>115</v>
      </c>
    </row>
    <row r="17" spans="1:13" ht="20.25" customHeight="1" x14ac:dyDescent="0.2">
      <c r="A17" s="298"/>
      <c r="B17" s="315"/>
      <c r="C17" s="298"/>
      <c r="D17" s="298"/>
      <c r="E17" s="285"/>
      <c r="F17" s="164" t="s">
        <v>91</v>
      </c>
      <c r="G17" s="164" t="s">
        <v>90</v>
      </c>
      <c r="H17" s="298"/>
      <c r="I17" s="164" t="s">
        <v>91</v>
      </c>
      <c r="J17" s="164" t="s">
        <v>90</v>
      </c>
      <c r="K17" s="298"/>
      <c r="L17" s="298"/>
      <c r="M17" s="284"/>
    </row>
    <row r="18" spans="1:13" ht="72" x14ac:dyDescent="0.2">
      <c r="A18" s="295" t="str">
        <f>Capacidades!L10</f>
        <v xml:space="preserve">UC1.C1 Realizar  instalación de sistemas eléctricos utilizando componentes de automatización  considerando buenas prácticas de montaje y manufactura, requerimientos funcionales, condiciones de operación y estándares de seguridad.        </v>
      </c>
      <c r="B18" s="173" t="str">
        <f>Capacidades!M10</f>
        <v>C1.I1 Interpreta  simbología y parámetros  de los  componentes  eléctricos, que intervienen en los procesos mecatrónicos  de acuerdo a la condición de operación, estándares de seguridad y normativa vigente.</v>
      </c>
      <c r="C18" s="193" t="s">
        <v>845</v>
      </c>
      <c r="D18" s="11" t="str">
        <f>Organización_Modular!F10</f>
        <v>Fundamentos de mecatrónica</v>
      </c>
      <c r="E18" s="11" t="str">
        <f>Organización_Modular!G10</f>
        <v>I</v>
      </c>
      <c r="F18" s="11">
        <f>Organización_Modular!H10</f>
        <v>2</v>
      </c>
      <c r="G18" s="11">
        <f>Organización_Modular!I10</f>
        <v>1</v>
      </c>
      <c r="H18" s="12">
        <f>SUM(F18:G18)</f>
        <v>3</v>
      </c>
      <c r="I18" s="12">
        <f>F18*16</f>
        <v>32</v>
      </c>
      <c r="J18" s="12">
        <f>G18*32</f>
        <v>32</v>
      </c>
      <c r="K18" s="12">
        <f>SUM(I18:J18)</f>
        <v>64</v>
      </c>
      <c r="L18" s="299" t="s">
        <v>924</v>
      </c>
      <c r="M18" s="95" t="str">
        <f>B18</f>
        <v>C1.I1 Interpreta  simbología y parámetros  de los  componentes  eléctricos, que intervienen en los procesos mecatrónicos  de acuerdo a la condición de operación, estándares de seguridad y normativa vigente.</v>
      </c>
    </row>
    <row r="19" spans="1:13" ht="60" x14ac:dyDescent="0.2">
      <c r="A19" s="296"/>
      <c r="B19" s="173" t="str">
        <f>Capacidades!M11</f>
        <v>C1.I2  Realiza mediciones de parámetros  de los circuitos eléctricos/ electrónicos monofásicos y trifásicos  considerando los requerimientos funcionales, condición de operación y estándares de seguridad.</v>
      </c>
      <c r="C19" s="193" t="s">
        <v>846</v>
      </c>
      <c r="D19" s="13"/>
      <c r="E19" s="13"/>
      <c r="F19" s="14"/>
      <c r="G19" s="14"/>
      <c r="H19" s="14"/>
      <c r="I19" s="14"/>
      <c r="J19" s="14"/>
      <c r="K19" s="14"/>
      <c r="L19" s="300"/>
      <c r="M19" s="95" t="str">
        <f t="shared" ref="M19:M82" si="0">B19</f>
        <v>C1.I2  Realiza mediciones de parámetros  de los circuitos eléctricos/ electrónicos monofásicos y trifásicos  considerando los requerimientos funcionales, condición de operación y estándares de seguridad.</v>
      </c>
    </row>
    <row r="20" spans="1:13" ht="48" x14ac:dyDescent="0.2">
      <c r="A20" s="296"/>
      <c r="B20" s="173" t="str">
        <f>Capacidades!M12</f>
        <v>C1.I3 Simula   funcionamiento de los circuitos eléctricos mediante software  usando adecuadamente las herramientas y las condiciones de operación.</v>
      </c>
      <c r="C20" s="193" t="s">
        <v>847</v>
      </c>
      <c r="D20" s="13"/>
      <c r="E20" s="13"/>
      <c r="F20" s="14"/>
      <c r="G20" s="14"/>
      <c r="H20" s="14"/>
      <c r="I20" s="14"/>
      <c r="J20" s="14"/>
      <c r="K20" s="14"/>
      <c r="L20" s="300"/>
      <c r="M20" s="95" t="str">
        <f t="shared" si="0"/>
        <v>C1.I3 Simula   funcionamiento de los circuitos eléctricos mediante software  usando adecuadamente las herramientas y las condiciones de operación.</v>
      </c>
    </row>
    <row r="21" spans="1:13" ht="60" x14ac:dyDescent="0.2">
      <c r="A21" s="296"/>
      <c r="B21" s="173" t="str">
        <f>Capacidades!M13</f>
        <v>C1.I4 Diseña  prototipo físico de circuitos eléctricos usando leyes y teoremas, las buenas prácticas de diseño, condición de operación, estándares de seguridad y normativa vigente.</v>
      </c>
      <c r="C21" s="193" t="s">
        <v>848</v>
      </c>
      <c r="D21" s="13"/>
      <c r="E21" s="13"/>
      <c r="F21" s="14"/>
      <c r="G21" s="14"/>
      <c r="H21" s="14"/>
      <c r="I21" s="14"/>
      <c r="J21" s="14"/>
      <c r="K21" s="14"/>
      <c r="L21" s="300"/>
      <c r="M21" s="95" t="str">
        <f t="shared" si="0"/>
        <v>C1.I4 Diseña  prototipo físico de circuitos eléctricos usando leyes y teoremas, las buenas prácticas de diseño, condición de operación, estándares de seguridad y normativa vigente.</v>
      </c>
    </row>
    <row r="22" spans="1:13" ht="138.75" customHeight="1" x14ac:dyDescent="0.2">
      <c r="A22" s="296"/>
      <c r="B22" s="173" t="str">
        <f>Capacidades!M14</f>
        <v>C1.I5 Elabora  estructuras metálicas aplicando diversas técnicas de soldadura  de acuerdo a  las condiciónes de operación, estándares de seguridad y normativa vigente.</v>
      </c>
      <c r="C22" s="193" t="s">
        <v>849</v>
      </c>
      <c r="D22" s="13"/>
      <c r="E22" s="13"/>
      <c r="F22" s="14"/>
      <c r="G22" s="14"/>
      <c r="H22" s="14"/>
      <c r="I22" s="14"/>
      <c r="J22" s="14"/>
      <c r="K22" s="14"/>
      <c r="L22" s="300"/>
      <c r="M22" s="95" t="str">
        <f t="shared" si="0"/>
        <v>C1.I5 Elabora  estructuras metálicas aplicando diversas técnicas de soldadura  de acuerdo a  las condiciónes de operación, estándares de seguridad y normativa vigente.</v>
      </c>
    </row>
    <row r="23" spans="1:13" ht="12.75" hidden="1" customHeight="1" x14ac:dyDescent="0.2">
      <c r="A23" s="296"/>
      <c r="B23" s="173" t="str">
        <f>Capacidades!M15</f>
        <v xml:space="preserve">   </v>
      </c>
      <c r="C23" s="174"/>
      <c r="D23" s="13"/>
      <c r="E23" s="13"/>
      <c r="F23" s="14"/>
      <c r="G23" s="14"/>
      <c r="H23" s="14"/>
      <c r="I23" s="14"/>
      <c r="J23" s="14"/>
      <c r="K23" s="14"/>
      <c r="L23" s="300"/>
      <c r="M23" s="95" t="str">
        <f t="shared" si="0"/>
        <v xml:space="preserve">   </v>
      </c>
    </row>
    <row r="24" spans="1:13" ht="12.75" hidden="1" customHeight="1" x14ac:dyDescent="0.2">
      <c r="A24" s="296"/>
      <c r="B24" s="173" t="str">
        <f>Capacidades!M16</f>
        <v xml:space="preserve">   </v>
      </c>
      <c r="C24" s="174"/>
      <c r="D24" s="13"/>
      <c r="E24" s="13"/>
      <c r="F24" s="14"/>
      <c r="G24" s="14"/>
      <c r="H24" s="14"/>
      <c r="I24" s="14"/>
      <c r="J24" s="14"/>
      <c r="K24" s="14"/>
      <c r="L24" s="300"/>
      <c r="M24" s="95" t="str">
        <f t="shared" si="0"/>
        <v xml:space="preserve">   </v>
      </c>
    </row>
    <row r="25" spans="1:13" ht="12.75" hidden="1" customHeight="1" x14ac:dyDescent="0.2">
      <c r="A25" s="296"/>
      <c r="B25" s="173" t="str">
        <f>Capacidades!M17</f>
        <v xml:space="preserve">   </v>
      </c>
      <c r="C25" s="174"/>
      <c r="D25" s="13"/>
      <c r="E25" s="13"/>
      <c r="F25" s="14"/>
      <c r="G25" s="14"/>
      <c r="H25" s="14"/>
      <c r="I25" s="14"/>
      <c r="J25" s="14"/>
      <c r="K25" s="14"/>
      <c r="L25" s="300"/>
      <c r="M25" s="95" t="str">
        <f t="shared" si="0"/>
        <v xml:space="preserve">   </v>
      </c>
    </row>
    <row r="26" spans="1:13" ht="12.75" hidden="1" customHeight="1" x14ac:dyDescent="0.2">
      <c r="A26" s="296"/>
      <c r="B26" s="173" t="str">
        <f>Capacidades!M18</f>
        <v xml:space="preserve">   </v>
      </c>
      <c r="C26" s="174"/>
      <c r="D26" s="13"/>
      <c r="E26" s="13"/>
      <c r="F26" s="14"/>
      <c r="G26" s="14"/>
      <c r="H26" s="14"/>
      <c r="I26" s="14"/>
      <c r="J26" s="14"/>
      <c r="K26" s="14"/>
      <c r="L26" s="300"/>
      <c r="M26" s="95" t="str">
        <f t="shared" si="0"/>
        <v xml:space="preserve">   </v>
      </c>
    </row>
    <row r="27" spans="1:13" ht="12.75" hidden="1" customHeight="1" x14ac:dyDescent="0.2">
      <c r="A27" s="297"/>
      <c r="B27" s="173" t="str">
        <f>Capacidades!M19</f>
        <v xml:space="preserve">   </v>
      </c>
      <c r="C27" s="174"/>
      <c r="D27" s="15"/>
      <c r="E27" s="15"/>
      <c r="F27" s="16"/>
      <c r="G27" s="16"/>
      <c r="H27" s="16"/>
      <c r="I27" s="16"/>
      <c r="J27" s="16"/>
      <c r="K27" s="16"/>
      <c r="L27" s="301"/>
      <c r="M27" s="95" t="str">
        <f t="shared" si="0"/>
        <v xml:space="preserve">   </v>
      </c>
    </row>
    <row r="28" spans="1:13" ht="108" x14ac:dyDescent="0.2">
      <c r="A28" s="295" t="str">
        <f>Capacidades!L20</f>
        <v xml:space="preserve">UC1.C2 Elaborar proyectos electrónicos usando componentes activos y  pasivos  de acuerdo a los requerimientos funcionales, uso eficiente de la energía, y normativa vigente.        </v>
      </c>
      <c r="B28" s="173" t="str">
        <f>Capacidades!M20</f>
        <v>C2.I1 Explica funcionamiento de los componentes resistivos  considerando manuales, parámetros del funcionamiento y normas de seguridad.</v>
      </c>
      <c r="C28" s="193" t="s">
        <v>850</v>
      </c>
      <c r="D28" s="11" t="str">
        <f>Organización_Modular!F11</f>
        <v xml:space="preserve">Electronica Basica </v>
      </c>
      <c r="E28" s="11" t="str">
        <f>Organización_Modular!G11</f>
        <v>I</v>
      </c>
      <c r="F28" s="11">
        <f>Organización_Modular!H11</f>
        <v>3</v>
      </c>
      <c r="G28" s="11">
        <f>Organización_Modular!I11</f>
        <v>1</v>
      </c>
      <c r="H28" s="12">
        <f>SUM(F28:G28)</f>
        <v>4</v>
      </c>
      <c r="I28" s="12">
        <f>F28*16</f>
        <v>48</v>
      </c>
      <c r="J28" s="12">
        <f>G28*32</f>
        <v>32</v>
      </c>
      <c r="K28" s="12">
        <f>SUM(I28:J28)</f>
        <v>80</v>
      </c>
      <c r="L28" s="299" t="s">
        <v>925</v>
      </c>
      <c r="M28" s="95" t="str">
        <f t="shared" si="0"/>
        <v>C2.I1 Explica funcionamiento de los componentes resistivos  considerando manuales, parámetros del funcionamiento y normas de seguridad.</v>
      </c>
    </row>
    <row r="29" spans="1:13" ht="96" x14ac:dyDescent="0.2">
      <c r="A29" s="296"/>
      <c r="B29" s="173" t="str">
        <f>Capacidades!M21</f>
        <v>C2.I2 Clasifica componentes, electrónicos  capacitivos de acuerdo a al material de construcción y parámetros de funcionamiento.</v>
      </c>
      <c r="C29" s="193" t="s">
        <v>851</v>
      </c>
      <c r="D29" s="13"/>
      <c r="E29" s="13"/>
      <c r="F29" s="14"/>
      <c r="G29" s="14"/>
      <c r="H29" s="14"/>
      <c r="I29" s="14"/>
      <c r="J29" s="14"/>
      <c r="K29" s="14"/>
      <c r="L29" s="300"/>
      <c r="M29" s="95" t="str">
        <f t="shared" si="0"/>
        <v>C2.I2 Clasifica componentes, electrónicos  capacitivos de acuerdo a al material de construcción y parámetros de funcionamiento.</v>
      </c>
    </row>
    <row r="30" spans="1:13" ht="62.25" customHeight="1" x14ac:dyDescent="0.2">
      <c r="A30" s="296"/>
      <c r="B30" s="173" t="str">
        <f>Capacidades!M22</f>
        <v>C2.I3 Simula  circuitos rectificadores de corriente alterna mediante software Multisim considerando los  requerimientos funcionales, uso eficiente de la energía y normativa vigente.</v>
      </c>
      <c r="C30" s="194" t="s">
        <v>923</v>
      </c>
      <c r="D30" s="13"/>
      <c r="E30" s="13"/>
      <c r="F30" s="14"/>
      <c r="G30" s="14"/>
      <c r="H30" s="14"/>
      <c r="I30" s="14"/>
      <c r="J30" s="14"/>
      <c r="K30" s="14"/>
      <c r="L30" s="300"/>
      <c r="M30" s="95" t="str">
        <f t="shared" si="0"/>
        <v>C2.I3 Simula  circuitos rectificadores de corriente alterna mediante software Multisim considerando los  requerimientos funcionales, uso eficiente de la energía y normativa vigente.</v>
      </c>
    </row>
    <row r="31" spans="1:13" ht="81.75" customHeight="1" x14ac:dyDescent="0.2">
      <c r="A31" s="296"/>
      <c r="B31" s="173" t="str">
        <f>Capacidades!M23</f>
        <v>C2.I4 Elabora  prototipo físico de una fuente regulada  considerando parámetros de los componentes, requerimientos funcionales y normatividad vigente.</v>
      </c>
      <c r="C31" s="193" t="s">
        <v>852</v>
      </c>
      <c r="D31" s="13"/>
      <c r="E31" s="13"/>
      <c r="F31" s="14"/>
      <c r="G31" s="14"/>
      <c r="H31" s="14"/>
      <c r="I31" s="14"/>
      <c r="J31" s="14"/>
      <c r="K31" s="14"/>
      <c r="L31" s="300"/>
      <c r="M31" s="95" t="str">
        <f t="shared" si="0"/>
        <v>C2.I4 Elabora  prototipo físico de una fuente regulada  considerando parámetros de los componentes, requerimientos funcionales y normatividad vigente.</v>
      </c>
    </row>
    <row r="32" spans="1:13" ht="12.75" hidden="1" customHeight="1" x14ac:dyDescent="0.2">
      <c r="A32" s="296"/>
      <c r="B32" s="173" t="str">
        <f>Capacidades!M24</f>
        <v xml:space="preserve">   </v>
      </c>
      <c r="C32" s="174"/>
      <c r="D32" s="13"/>
      <c r="E32" s="13"/>
      <c r="F32" s="14"/>
      <c r="G32" s="14"/>
      <c r="H32" s="14"/>
      <c r="I32" s="14"/>
      <c r="J32" s="14"/>
      <c r="K32" s="14"/>
      <c r="L32" s="300"/>
      <c r="M32" s="95" t="str">
        <f t="shared" si="0"/>
        <v xml:space="preserve">   </v>
      </c>
    </row>
    <row r="33" spans="1:13" ht="12.75" hidden="1" customHeight="1" x14ac:dyDescent="0.2">
      <c r="A33" s="296"/>
      <c r="B33" s="173" t="str">
        <f>Capacidades!M25</f>
        <v xml:space="preserve">   </v>
      </c>
      <c r="C33" s="174"/>
      <c r="D33" s="13"/>
      <c r="E33" s="13"/>
      <c r="F33" s="14"/>
      <c r="G33" s="14"/>
      <c r="H33" s="14"/>
      <c r="I33" s="14"/>
      <c r="J33" s="14"/>
      <c r="K33" s="14"/>
      <c r="L33" s="300"/>
      <c r="M33" s="95" t="str">
        <f t="shared" si="0"/>
        <v xml:space="preserve">   </v>
      </c>
    </row>
    <row r="34" spans="1:13" ht="12.75" hidden="1" customHeight="1" x14ac:dyDescent="0.2">
      <c r="A34" s="296"/>
      <c r="B34" s="173" t="str">
        <f>Capacidades!M26</f>
        <v xml:space="preserve">   </v>
      </c>
      <c r="C34" s="174"/>
      <c r="D34" s="13"/>
      <c r="E34" s="13"/>
      <c r="F34" s="14"/>
      <c r="G34" s="14"/>
      <c r="H34" s="14"/>
      <c r="I34" s="14"/>
      <c r="J34" s="14"/>
      <c r="K34" s="14"/>
      <c r="L34" s="300"/>
      <c r="M34" s="95" t="str">
        <f t="shared" si="0"/>
        <v xml:space="preserve">   </v>
      </c>
    </row>
    <row r="35" spans="1:13" ht="12.75" hidden="1" customHeight="1" x14ac:dyDescent="0.2">
      <c r="A35" s="296"/>
      <c r="B35" s="173" t="str">
        <f>Capacidades!M27</f>
        <v xml:space="preserve">   </v>
      </c>
      <c r="C35" s="174"/>
      <c r="D35" s="13"/>
      <c r="E35" s="13"/>
      <c r="F35" s="14"/>
      <c r="G35" s="14"/>
      <c r="H35" s="14"/>
      <c r="I35" s="14"/>
      <c r="J35" s="14"/>
      <c r="K35" s="14"/>
      <c r="L35" s="300"/>
      <c r="M35" s="95" t="str">
        <f t="shared" si="0"/>
        <v xml:space="preserve">   </v>
      </c>
    </row>
    <row r="36" spans="1:13" ht="12.75" hidden="1" customHeight="1" x14ac:dyDescent="0.2">
      <c r="A36" s="296"/>
      <c r="B36" s="173" t="str">
        <f>Capacidades!M28</f>
        <v xml:space="preserve">   </v>
      </c>
      <c r="C36" s="174"/>
      <c r="D36" s="13"/>
      <c r="E36" s="13"/>
      <c r="F36" s="14"/>
      <c r="G36" s="14"/>
      <c r="H36" s="14"/>
      <c r="I36" s="14"/>
      <c r="J36" s="14"/>
      <c r="K36" s="14"/>
      <c r="L36" s="300"/>
      <c r="M36" s="95" t="str">
        <f t="shared" si="0"/>
        <v xml:space="preserve">   </v>
      </c>
    </row>
    <row r="37" spans="1:13" ht="12.75" hidden="1" customHeight="1" x14ac:dyDescent="0.2">
      <c r="A37" s="297"/>
      <c r="B37" s="173" t="str">
        <f>Capacidades!M29</f>
        <v xml:space="preserve">   </v>
      </c>
      <c r="C37" s="174"/>
      <c r="D37" s="15"/>
      <c r="E37" s="15"/>
      <c r="F37" s="16"/>
      <c r="G37" s="16"/>
      <c r="H37" s="16"/>
      <c r="I37" s="16"/>
      <c r="J37" s="16"/>
      <c r="K37" s="16"/>
      <c r="L37" s="301"/>
      <c r="M37" s="95" t="str">
        <f t="shared" si="0"/>
        <v xml:space="preserve">   </v>
      </c>
    </row>
    <row r="38" spans="1:13" ht="120" x14ac:dyDescent="0.2">
      <c r="A38" s="295" t="str">
        <f>Capacidades!L30</f>
        <v xml:space="preserve">UC1.C3 Usar instrumentos de medición de magnitudes eléctricas diferenciando los tipos de error y su aplicación en los tableros de prueba de magnitudes eléctricas, considerando estándares de seguridad y normativa vigente.       </v>
      </c>
      <c r="B38" s="173" t="str">
        <f>Capacidades!M30</f>
        <v>C3.I1 Explica los fundamentos de funcionamiento de los instrumentos de medición  teniendo en cuenta manuales técnicos,  estándares  y  normatividad vigente.</v>
      </c>
      <c r="C38" s="194" t="s">
        <v>853</v>
      </c>
      <c r="D38" s="11" t="str">
        <f>Organización_Modular!F12</f>
        <v xml:space="preserve">Electrotecnia </v>
      </c>
      <c r="E38" s="11" t="str">
        <f>Organización_Modular!G12</f>
        <v>I</v>
      </c>
      <c r="F38" s="11">
        <f>Organización_Modular!H12</f>
        <v>2</v>
      </c>
      <c r="G38" s="11">
        <f>Organización_Modular!I12</f>
        <v>1</v>
      </c>
      <c r="H38" s="12">
        <f>SUM(F38:G38)</f>
        <v>3</v>
      </c>
      <c r="I38" s="12">
        <f>F38*16</f>
        <v>32</v>
      </c>
      <c r="J38" s="12">
        <f>G38*32</f>
        <v>32</v>
      </c>
      <c r="K38" s="12">
        <f>SUM(I38:J38)</f>
        <v>64</v>
      </c>
      <c r="L38" s="299" t="s">
        <v>924</v>
      </c>
      <c r="M38" s="95" t="str">
        <f t="shared" si="0"/>
        <v>C3.I1 Explica los fundamentos de funcionamiento de los instrumentos de medición  teniendo en cuenta manuales técnicos,  estándares  y  normatividad vigente.</v>
      </c>
    </row>
    <row r="39" spans="1:13" ht="120" x14ac:dyDescent="0.2">
      <c r="A39" s="296"/>
      <c r="B39" s="173" t="str">
        <f>Capacidades!M31</f>
        <v>C3.I2 Clasifica instrumentos de medición de parámetros eléctricos de acuerdo a su estructura interna y estándares de seguridad.</v>
      </c>
      <c r="C39" s="194" t="s">
        <v>854</v>
      </c>
      <c r="D39" s="13"/>
      <c r="E39" s="13"/>
      <c r="F39" s="14"/>
      <c r="G39" s="14"/>
      <c r="H39" s="14"/>
      <c r="I39" s="14"/>
      <c r="J39" s="14"/>
      <c r="K39" s="14"/>
      <c r="L39" s="300"/>
      <c r="M39" s="95" t="str">
        <f t="shared" si="0"/>
        <v>C3.I2 Clasifica instrumentos de medición de parámetros eléctricos de acuerdo a su estructura interna y estándares de seguridad.</v>
      </c>
    </row>
    <row r="40" spans="1:13" ht="72" x14ac:dyDescent="0.2">
      <c r="A40" s="296"/>
      <c r="B40" s="173" t="str">
        <f>Capacidades!M32</f>
        <v>C3.I3 Realiza  medidas del sistema de puesta a tierra  considerando  estándares de seguridad y normativa vigente.</v>
      </c>
      <c r="C40" s="194" t="s">
        <v>855</v>
      </c>
      <c r="D40" s="13"/>
      <c r="E40" s="13"/>
      <c r="F40" s="14"/>
      <c r="G40" s="14"/>
      <c r="H40" s="14"/>
      <c r="I40" s="14"/>
      <c r="J40" s="14"/>
      <c r="K40" s="14"/>
      <c r="L40" s="300"/>
      <c r="M40" s="95" t="str">
        <f t="shared" si="0"/>
        <v>C3.I3 Realiza  medidas del sistema de puesta a tierra  considerando  estándares de seguridad y normativa vigente.</v>
      </c>
    </row>
    <row r="41" spans="1:13" ht="117.75" customHeight="1" x14ac:dyDescent="0.2">
      <c r="A41" s="296"/>
      <c r="B41" s="173" t="str">
        <f>Capacidades!M33</f>
        <v>C3.I4 Ejecuta  mediciones  de  puesta a tierra  en circuitos polifásicos considerando las normas de seguridad industrial vigente.</v>
      </c>
      <c r="C41" s="194" t="s">
        <v>856</v>
      </c>
      <c r="D41" s="13"/>
      <c r="E41" s="13"/>
      <c r="F41" s="14"/>
      <c r="G41" s="14"/>
      <c r="H41" s="14"/>
      <c r="I41" s="14"/>
      <c r="J41" s="14"/>
      <c r="K41" s="14"/>
      <c r="L41" s="300"/>
      <c r="M41" s="95" t="str">
        <f t="shared" si="0"/>
        <v>C3.I4 Ejecuta  mediciones  de  puesta a tierra  en circuitos polifásicos considerando las normas de seguridad industrial vigente.</v>
      </c>
    </row>
    <row r="42" spans="1:13" ht="12.75" hidden="1" customHeight="1" x14ac:dyDescent="0.2">
      <c r="A42" s="296"/>
      <c r="B42" s="173" t="str">
        <f>Capacidades!M34</f>
        <v xml:space="preserve">   </v>
      </c>
      <c r="C42" s="174"/>
      <c r="D42" s="13"/>
      <c r="E42" s="13"/>
      <c r="F42" s="14"/>
      <c r="G42" s="14"/>
      <c r="H42" s="14"/>
      <c r="I42" s="14"/>
      <c r="J42" s="14"/>
      <c r="K42" s="14"/>
      <c r="L42" s="300"/>
      <c r="M42" s="95" t="str">
        <f t="shared" si="0"/>
        <v xml:space="preserve">   </v>
      </c>
    </row>
    <row r="43" spans="1:13" ht="12.75" hidden="1" customHeight="1" x14ac:dyDescent="0.2">
      <c r="A43" s="296"/>
      <c r="B43" s="173" t="str">
        <f>Capacidades!M35</f>
        <v xml:space="preserve">   </v>
      </c>
      <c r="C43" s="174"/>
      <c r="D43" s="13"/>
      <c r="E43" s="13"/>
      <c r="F43" s="14"/>
      <c r="G43" s="14"/>
      <c r="H43" s="14"/>
      <c r="I43" s="14"/>
      <c r="J43" s="14"/>
      <c r="K43" s="14"/>
      <c r="L43" s="300"/>
      <c r="M43" s="95" t="str">
        <f t="shared" si="0"/>
        <v xml:space="preserve">   </v>
      </c>
    </row>
    <row r="44" spans="1:13" ht="12.75" hidden="1" customHeight="1" x14ac:dyDescent="0.2">
      <c r="A44" s="296"/>
      <c r="B44" s="173" t="str">
        <f>Capacidades!M36</f>
        <v xml:space="preserve">   </v>
      </c>
      <c r="C44" s="174"/>
      <c r="D44" s="13"/>
      <c r="E44" s="13"/>
      <c r="F44" s="14"/>
      <c r="G44" s="14"/>
      <c r="H44" s="14"/>
      <c r="I44" s="14"/>
      <c r="J44" s="14"/>
      <c r="K44" s="14"/>
      <c r="L44" s="300"/>
      <c r="M44" s="95" t="str">
        <f t="shared" si="0"/>
        <v xml:space="preserve">   </v>
      </c>
    </row>
    <row r="45" spans="1:13" ht="12.75" hidden="1" customHeight="1" x14ac:dyDescent="0.2">
      <c r="A45" s="296"/>
      <c r="B45" s="173" t="str">
        <f>Capacidades!M37</f>
        <v xml:space="preserve">   </v>
      </c>
      <c r="C45" s="174"/>
      <c r="D45" s="13"/>
      <c r="E45" s="13"/>
      <c r="F45" s="14"/>
      <c r="G45" s="14"/>
      <c r="H45" s="14"/>
      <c r="I45" s="14"/>
      <c r="J45" s="14"/>
      <c r="K45" s="14"/>
      <c r="L45" s="300"/>
      <c r="M45" s="95" t="str">
        <f t="shared" si="0"/>
        <v xml:space="preserve">   </v>
      </c>
    </row>
    <row r="46" spans="1:13" ht="12.75" hidden="1" customHeight="1" x14ac:dyDescent="0.2">
      <c r="A46" s="296"/>
      <c r="B46" s="173" t="str">
        <f>Capacidades!M38</f>
        <v xml:space="preserve">   </v>
      </c>
      <c r="C46" s="174"/>
      <c r="D46" s="13"/>
      <c r="E46" s="13"/>
      <c r="F46" s="14"/>
      <c r="G46" s="14"/>
      <c r="H46" s="14"/>
      <c r="I46" s="14"/>
      <c r="J46" s="14"/>
      <c r="K46" s="14"/>
      <c r="L46" s="300"/>
      <c r="M46" s="95" t="str">
        <f t="shared" si="0"/>
        <v xml:space="preserve">   </v>
      </c>
    </row>
    <row r="47" spans="1:13" ht="12.75" hidden="1" customHeight="1" x14ac:dyDescent="0.2">
      <c r="A47" s="297"/>
      <c r="B47" s="173" t="str">
        <f>Capacidades!M39</f>
        <v xml:space="preserve">   </v>
      </c>
      <c r="C47" s="174"/>
      <c r="D47" s="15"/>
      <c r="E47" s="15"/>
      <c r="F47" s="16"/>
      <c r="G47" s="16"/>
      <c r="H47" s="16"/>
      <c r="I47" s="16"/>
      <c r="J47" s="16"/>
      <c r="K47" s="16"/>
      <c r="L47" s="301"/>
      <c r="M47" s="95" t="str">
        <f t="shared" si="0"/>
        <v xml:space="preserve">   </v>
      </c>
    </row>
    <row r="48" spans="1:13" ht="132" x14ac:dyDescent="0.2">
      <c r="A48" s="295" t="str">
        <f>Capacidades!L40</f>
        <v xml:space="preserve">UC1.C4 Ejecutar técnicas  de manufactura con máquinas y herramientas considerando la optimización de los procesos y normativa vigente.    </v>
      </c>
      <c r="B48" s="173" t="str">
        <f>Capacidades!M40</f>
        <v>C4.I1 Reconoce los  procesos  de manufactura para los diversos cortes de metales considerando las normas técnicas de seguridad.</v>
      </c>
      <c r="C48" s="193" t="s">
        <v>857</v>
      </c>
      <c r="D48" s="11" t="str">
        <f>Organización_Modular!F13</f>
        <v xml:space="preserve">Proceso de Manufactura </v>
      </c>
      <c r="E48" s="11" t="str">
        <f>Organización_Modular!G13</f>
        <v>I</v>
      </c>
      <c r="F48" s="11">
        <f>Organización_Modular!H13</f>
        <v>3</v>
      </c>
      <c r="G48" s="11">
        <f>Organización_Modular!I13</f>
        <v>2</v>
      </c>
      <c r="H48" s="12">
        <f>SUM(F48:G48)</f>
        <v>5</v>
      </c>
      <c r="I48" s="12">
        <f>F48*16</f>
        <v>48</v>
      </c>
      <c r="J48" s="12">
        <f>G48*32</f>
        <v>64</v>
      </c>
      <c r="K48" s="12">
        <f>SUM(I48:J48)</f>
        <v>112</v>
      </c>
      <c r="L48" s="299" t="s">
        <v>926</v>
      </c>
      <c r="M48" s="95" t="str">
        <f t="shared" si="0"/>
        <v>C4.I1 Reconoce los  procesos  de manufactura para los diversos cortes de metales considerando las normas técnicas de seguridad.</v>
      </c>
    </row>
    <row r="49" spans="1:13" ht="120" x14ac:dyDescent="0.2">
      <c r="A49" s="296"/>
      <c r="B49" s="173" t="str">
        <f>Capacidades!M41</f>
        <v>C4.I2 Ejecuta diversos procesos de soldadura mediante técnicas establecidas, aplicando las normas de seguridad industrial.</v>
      </c>
      <c r="C49" s="193" t="s">
        <v>858</v>
      </c>
      <c r="D49" s="13"/>
      <c r="E49" s="13"/>
      <c r="F49" s="14"/>
      <c r="G49" s="14"/>
      <c r="H49" s="14"/>
      <c r="I49" s="14"/>
      <c r="J49" s="14"/>
      <c r="K49" s="14"/>
      <c r="L49" s="300"/>
      <c r="M49" s="95" t="str">
        <f t="shared" si="0"/>
        <v>C4.I2 Ejecuta diversos procesos de soldadura mediante técnicas establecidas, aplicando las normas de seguridad industrial.</v>
      </c>
    </row>
    <row r="50" spans="1:13" ht="84" x14ac:dyDescent="0.2">
      <c r="A50" s="296"/>
      <c r="B50" s="173" t="str">
        <f>Capacidades!M42</f>
        <v>C4.I3 Utiliza máquinas herramientas en fabricación de piezas diversas de acuerdo a los estándares y normas de seguridad industrial.</v>
      </c>
      <c r="C50" s="193" t="s">
        <v>859</v>
      </c>
      <c r="D50" s="13"/>
      <c r="E50" s="13"/>
      <c r="F50" s="14"/>
      <c r="G50" s="14"/>
      <c r="H50" s="14"/>
      <c r="I50" s="14"/>
      <c r="J50" s="14"/>
      <c r="K50" s="14"/>
      <c r="L50" s="300"/>
      <c r="M50" s="95" t="str">
        <f t="shared" si="0"/>
        <v>C4.I3 Utiliza máquinas herramientas en fabricación de piezas diversas de acuerdo a los estándares y normas de seguridad industrial.</v>
      </c>
    </row>
    <row r="51" spans="1:13" ht="36" x14ac:dyDescent="0.2">
      <c r="A51" s="296"/>
      <c r="B51" s="173" t="str">
        <f>Capacidades!M43</f>
        <v>C4.I4 Realiza procesos de rectificado de las piezas con diversas máquinas herramientas uso eficiente de la energía y optimización de los procesos.</v>
      </c>
      <c r="C51" s="194" t="s">
        <v>860</v>
      </c>
      <c r="D51" s="13"/>
      <c r="E51" s="13"/>
      <c r="F51" s="14"/>
      <c r="G51" s="14"/>
      <c r="H51" s="14"/>
      <c r="I51" s="14"/>
      <c r="J51" s="14"/>
      <c r="K51" s="14"/>
      <c r="L51" s="300"/>
      <c r="M51" s="95" t="str">
        <f t="shared" si="0"/>
        <v>C4.I4 Realiza procesos de rectificado de las piezas con diversas máquinas herramientas uso eficiente de la energía y optimización de los procesos.</v>
      </c>
    </row>
    <row r="52" spans="1:13" ht="80.25" customHeight="1" x14ac:dyDescent="0.2">
      <c r="A52" s="296"/>
      <c r="B52" s="173" t="str">
        <f>Capacidades!M44</f>
        <v>C4.I5 Comprueba ensambles de  las piezas mecanizadas y verifica el control de calidad en diversos procesos utilizando equipos e instrumentos homologados.</v>
      </c>
      <c r="C52" s="194" t="s">
        <v>861</v>
      </c>
      <c r="D52" s="13"/>
      <c r="E52" s="13"/>
      <c r="F52" s="14"/>
      <c r="G52" s="14"/>
      <c r="H52" s="14"/>
      <c r="I52" s="14"/>
      <c r="J52" s="14"/>
      <c r="K52" s="14"/>
      <c r="L52" s="300"/>
      <c r="M52" s="95" t="str">
        <f t="shared" si="0"/>
        <v>C4.I5 Comprueba ensambles de  las piezas mecanizadas y verifica el control de calidad en diversos procesos utilizando equipos e instrumentos homologados.</v>
      </c>
    </row>
    <row r="53" spans="1:13" ht="12.75" hidden="1" customHeight="1" x14ac:dyDescent="0.2">
      <c r="A53" s="296"/>
      <c r="B53" s="173" t="str">
        <f>Capacidades!M45</f>
        <v xml:space="preserve">   </v>
      </c>
      <c r="C53" s="174"/>
      <c r="D53" s="13"/>
      <c r="E53" s="13"/>
      <c r="F53" s="14"/>
      <c r="G53" s="14"/>
      <c r="H53" s="14"/>
      <c r="I53" s="14"/>
      <c r="J53" s="14"/>
      <c r="K53" s="14"/>
      <c r="L53" s="300"/>
      <c r="M53" s="95" t="str">
        <f t="shared" si="0"/>
        <v xml:space="preserve">   </v>
      </c>
    </row>
    <row r="54" spans="1:13" ht="12.75" hidden="1" customHeight="1" x14ac:dyDescent="0.2">
      <c r="A54" s="296"/>
      <c r="B54" s="173" t="str">
        <f>Capacidades!M46</f>
        <v xml:space="preserve">   </v>
      </c>
      <c r="C54" s="174"/>
      <c r="D54" s="13"/>
      <c r="E54" s="13"/>
      <c r="F54" s="14"/>
      <c r="G54" s="14"/>
      <c r="H54" s="14"/>
      <c r="I54" s="14"/>
      <c r="J54" s="14"/>
      <c r="K54" s="14"/>
      <c r="L54" s="300"/>
      <c r="M54" s="95" t="str">
        <f t="shared" si="0"/>
        <v xml:space="preserve">   </v>
      </c>
    </row>
    <row r="55" spans="1:13" ht="12.75" hidden="1" customHeight="1" x14ac:dyDescent="0.2">
      <c r="A55" s="296"/>
      <c r="B55" s="173" t="str">
        <f>Capacidades!M47</f>
        <v xml:space="preserve">   </v>
      </c>
      <c r="C55" s="174"/>
      <c r="D55" s="13"/>
      <c r="E55" s="13"/>
      <c r="F55" s="14"/>
      <c r="G55" s="14"/>
      <c r="H55" s="14"/>
      <c r="I55" s="14"/>
      <c r="J55" s="14"/>
      <c r="K55" s="14"/>
      <c r="L55" s="300"/>
      <c r="M55" s="95" t="str">
        <f t="shared" si="0"/>
        <v xml:space="preserve">   </v>
      </c>
    </row>
    <row r="56" spans="1:13" ht="12.75" hidden="1" customHeight="1" x14ac:dyDescent="0.2">
      <c r="A56" s="296"/>
      <c r="B56" s="173" t="str">
        <f>Capacidades!M48</f>
        <v xml:space="preserve">   </v>
      </c>
      <c r="C56" s="174"/>
      <c r="D56" s="13"/>
      <c r="E56" s="13"/>
      <c r="F56" s="14"/>
      <c r="G56" s="14"/>
      <c r="H56" s="14"/>
      <c r="I56" s="14"/>
      <c r="J56" s="14"/>
      <c r="K56" s="14"/>
      <c r="L56" s="300"/>
      <c r="M56" s="95" t="str">
        <f t="shared" si="0"/>
        <v xml:space="preserve">   </v>
      </c>
    </row>
    <row r="57" spans="1:13" ht="12.75" hidden="1" customHeight="1" x14ac:dyDescent="0.2">
      <c r="A57" s="297"/>
      <c r="B57" s="173" t="str">
        <f>Capacidades!M49</f>
        <v xml:space="preserve">   </v>
      </c>
      <c r="C57" s="174"/>
      <c r="D57" s="15"/>
      <c r="E57" s="15"/>
      <c r="F57" s="16"/>
      <c r="G57" s="16"/>
      <c r="H57" s="16"/>
      <c r="I57" s="16"/>
      <c r="J57" s="16"/>
      <c r="K57" s="16"/>
      <c r="L57" s="301"/>
      <c r="M57" s="95" t="str">
        <f t="shared" si="0"/>
        <v xml:space="preserve">   </v>
      </c>
    </row>
    <row r="58" spans="1:13" ht="63.75" customHeight="1" x14ac:dyDescent="0.2">
      <c r="A58" s="295" t="str">
        <f>Capacidades!L50</f>
        <v xml:space="preserve">UC1.C5 Aplicar técnicas y procedimientos algebraicos  en la solución de problemas mecánicos eléctricos y electrónicos.    </v>
      </c>
      <c r="B58" s="173" t="str">
        <f>Capacidades!M50</f>
        <v>C5.I1 Utiliza  la lógica proposicional para dar solución a problemas  electrónicos.</v>
      </c>
      <c r="C58" s="193" t="s">
        <v>862</v>
      </c>
      <c r="D58" s="11" t="str">
        <f>Organización_Modular!F14</f>
        <v xml:space="preserve">Matematica para mecatronica </v>
      </c>
      <c r="E58" s="11" t="str">
        <f>Organización_Modular!G14</f>
        <v>I</v>
      </c>
      <c r="F58" s="11">
        <f>Organización_Modular!H14</f>
        <v>2</v>
      </c>
      <c r="G58" s="11">
        <f>Organización_Modular!I14</f>
        <v>1</v>
      </c>
      <c r="H58" s="12">
        <f>SUM(F58:G58)</f>
        <v>3</v>
      </c>
      <c r="I58" s="12">
        <f>F58*16</f>
        <v>32</v>
      </c>
      <c r="J58" s="12">
        <f>G58*32</f>
        <v>32</v>
      </c>
      <c r="K58" s="12">
        <f>SUM(I58:J58)</f>
        <v>64</v>
      </c>
      <c r="L58" s="299" t="s">
        <v>927</v>
      </c>
      <c r="M58" s="95" t="str">
        <f t="shared" si="0"/>
        <v>C5.I1 Utiliza  la lógica proposicional para dar solución a problemas  electrónicos.</v>
      </c>
    </row>
    <row r="59" spans="1:13" ht="124.5" customHeight="1" x14ac:dyDescent="0.2">
      <c r="A59" s="296"/>
      <c r="B59" s="173" t="str">
        <f>Capacidades!M51</f>
        <v>C5.I2 Grafica funciones lineales, cuadráticas y trigonométricas considerando el comportamiento de dispositivos eléctricos y electrónicos.</v>
      </c>
      <c r="C59" s="193" t="s">
        <v>863</v>
      </c>
      <c r="D59" s="13"/>
      <c r="E59" s="13"/>
      <c r="F59" s="14"/>
      <c r="G59" s="14"/>
      <c r="H59" s="14"/>
      <c r="I59" s="14"/>
      <c r="J59" s="14"/>
      <c r="K59" s="14"/>
      <c r="L59" s="300"/>
      <c r="M59" s="95" t="str">
        <f t="shared" si="0"/>
        <v>C5.I2 Grafica funciones lineales, cuadráticas y trigonométricas considerando el comportamiento de dispositivos eléctricos y electrónicos.</v>
      </c>
    </row>
    <row r="60" spans="1:13" ht="67.5" customHeight="1" x14ac:dyDescent="0.2">
      <c r="A60" s="296"/>
      <c r="B60" s="173" t="str">
        <f>Capacidades!M52</f>
        <v xml:space="preserve">C5.I3 Elabora cuadros estadísticos en los circuitos mecánicos, eléctricos y electrónicos  considerando las mediciones realizadas. </v>
      </c>
      <c r="C60" s="193" t="s">
        <v>864</v>
      </c>
      <c r="D60" s="13"/>
      <c r="E60" s="13"/>
      <c r="F60" s="14"/>
      <c r="G60" s="14"/>
      <c r="H60" s="14"/>
      <c r="I60" s="14"/>
      <c r="J60" s="14"/>
      <c r="K60" s="14"/>
      <c r="L60" s="300"/>
      <c r="M60" s="95" t="str">
        <f t="shared" si="0"/>
        <v xml:space="preserve">C5.I3 Elabora cuadros estadísticos en los circuitos mecánicos, eléctricos y electrónicos  considerando las mediciones realizadas. </v>
      </c>
    </row>
    <row r="61" spans="1:13" ht="75" customHeight="1" x14ac:dyDescent="0.2">
      <c r="A61" s="296"/>
      <c r="B61" s="173" t="str">
        <f>Capacidades!M53</f>
        <v>C5.I4 Calcula parámetros mecánicos, eléctricos y electrónicos  considerando las variables físicas.</v>
      </c>
      <c r="C61" s="193" t="s">
        <v>865</v>
      </c>
      <c r="D61" s="13"/>
      <c r="E61" s="13"/>
      <c r="F61" s="14"/>
      <c r="G61" s="14"/>
      <c r="H61" s="14"/>
      <c r="I61" s="14"/>
      <c r="J61" s="14"/>
      <c r="K61" s="14"/>
      <c r="L61" s="300"/>
      <c r="M61" s="95" t="str">
        <f t="shared" si="0"/>
        <v>C5.I4 Calcula parámetros mecánicos, eléctricos y electrónicos  considerando las variables físicas.</v>
      </c>
    </row>
    <row r="62" spans="1:13" ht="12.75" hidden="1" customHeight="1" x14ac:dyDescent="0.2">
      <c r="A62" s="296"/>
      <c r="B62" s="173" t="str">
        <f>Capacidades!M54</f>
        <v xml:space="preserve">   </v>
      </c>
      <c r="C62" s="174"/>
      <c r="D62" s="13"/>
      <c r="E62" s="13"/>
      <c r="F62" s="14"/>
      <c r="G62" s="14"/>
      <c r="H62" s="14"/>
      <c r="I62" s="14"/>
      <c r="J62" s="14"/>
      <c r="K62" s="14"/>
      <c r="L62" s="300"/>
      <c r="M62" s="95" t="str">
        <f t="shared" si="0"/>
        <v xml:space="preserve">   </v>
      </c>
    </row>
    <row r="63" spans="1:13" ht="12.75" hidden="1" customHeight="1" x14ac:dyDescent="0.2">
      <c r="A63" s="296"/>
      <c r="B63" s="173" t="str">
        <f>Capacidades!M55</f>
        <v xml:space="preserve">   </v>
      </c>
      <c r="C63" s="174"/>
      <c r="D63" s="13"/>
      <c r="E63" s="13"/>
      <c r="F63" s="14"/>
      <c r="G63" s="14"/>
      <c r="H63" s="14"/>
      <c r="I63" s="14"/>
      <c r="J63" s="14"/>
      <c r="K63" s="14"/>
      <c r="L63" s="300"/>
      <c r="M63" s="95" t="str">
        <f t="shared" si="0"/>
        <v xml:space="preserve">   </v>
      </c>
    </row>
    <row r="64" spans="1:13" ht="12.75" hidden="1" customHeight="1" x14ac:dyDescent="0.2">
      <c r="A64" s="296"/>
      <c r="B64" s="173" t="str">
        <f>Capacidades!M56</f>
        <v xml:space="preserve">   </v>
      </c>
      <c r="C64" s="174"/>
      <c r="D64" s="13"/>
      <c r="E64" s="13"/>
      <c r="F64" s="14"/>
      <c r="G64" s="14"/>
      <c r="H64" s="14"/>
      <c r="I64" s="14"/>
      <c r="J64" s="14"/>
      <c r="K64" s="14"/>
      <c r="L64" s="300"/>
      <c r="M64" s="95" t="str">
        <f t="shared" si="0"/>
        <v xml:space="preserve">   </v>
      </c>
    </row>
    <row r="65" spans="1:13" ht="12.75" hidden="1" customHeight="1" x14ac:dyDescent="0.2">
      <c r="A65" s="296"/>
      <c r="B65" s="173" t="str">
        <f>Capacidades!M57</f>
        <v xml:space="preserve">   </v>
      </c>
      <c r="C65" s="174"/>
      <c r="D65" s="13"/>
      <c r="E65" s="13"/>
      <c r="F65" s="14"/>
      <c r="G65" s="14"/>
      <c r="H65" s="14"/>
      <c r="I65" s="14"/>
      <c r="J65" s="14"/>
      <c r="K65" s="14"/>
      <c r="L65" s="300"/>
      <c r="M65" s="95" t="str">
        <f t="shared" si="0"/>
        <v xml:space="preserve">   </v>
      </c>
    </row>
    <row r="66" spans="1:13" ht="12.75" hidden="1" customHeight="1" x14ac:dyDescent="0.2">
      <c r="A66" s="296"/>
      <c r="B66" s="173" t="str">
        <f>Capacidades!M58</f>
        <v xml:space="preserve">   </v>
      </c>
      <c r="C66" s="174"/>
      <c r="D66" s="13"/>
      <c r="E66" s="13"/>
      <c r="F66" s="14"/>
      <c r="G66" s="14"/>
      <c r="H66" s="14"/>
      <c r="I66" s="14"/>
      <c r="J66" s="14"/>
      <c r="K66" s="14"/>
      <c r="L66" s="300"/>
      <c r="M66" s="95" t="str">
        <f t="shared" si="0"/>
        <v xml:space="preserve">   </v>
      </c>
    </row>
    <row r="67" spans="1:13" ht="12.75" hidden="1" customHeight="1" x14ac:dyDescent="0.2">
      <c r="A67" s="297"/>
      <c r="B67" s="173" t="str">
        <f>Capacidades!M59</f>
        <v xml:space="preserve">   </v>
      </c>
      <c r="C67" s="174"/>
      <c r="D67" s="15"/>
      <c r="E67" s="15"/>
      <c r="F67" s="16"/>
      <c r="G67" s="16"/>
      <c r="H67" s="16"/>
      <c r="I67" s="16"/>
      <c r="J67" s="16"/>
      <c r="K67" s="16"/>
      <c r="L67" s="301"/>
      <c r="M67" s="95" t="str">
        <f t="shared" si="0"/>
        <v xml:space="preserve">   </v>
      </c>
    </row>
    <row r="68" spans="1:13" ht="48" x14ac:dyDescent="0.2">
      <c r="A68" s="295" t="str">
        <f>Capacidades!L60</f>
        <v xml:space="preserve">UC1.C6 Ejecutar proceso de carga y descarga de los circuitos de control digital que gobiernan los sistemas electrónicos programables  considerando el tipo de diseño, la optimización de los procesos y normativa electrónica vigente.        </v>
      </c>
      <c r="B68" s="173" t="str">
        <f>Capacidades!M60</f>
        <v>C6.I1 Reconoce tecnologías de fabricación de los circuitos integrados considerando la manuales del fabricante, buenas prácticas de diseño de software y optimización de los procesos.</v>
      </c>
      <c r="C68" s="194" t="s">
        <v>866</v>
      </c>
      <c r="D68" s="11" t="str">
        <f>Organización_Modular!F15</f>
        <v>Sistemas Digitales</v>
      </c>
      <c r="E68" s="11" t="str">
        <f>Organización_Modular!G15</f>
        <v>II</v>
      </c>
      <c r="F68" s="11">
        <f>Organización_Modular!H15</f>
        <v>2</v>
      </c>
      <c r="G68" s="11">
        <f>Organización_Modular!I15</f>
        <v>2</v>
      </c>
      <c r="H68" s="12">
        <f>SUM(F68:G68)</f>
        <v>4</v>
      </c>
      <c r="I68" s="12">
        <f>F68*16</f>
        <v>32</v>
      </c>
      <c r="J68" s="12">
        <f>G68*32</f>
        <v>64</v>
      </c>
      <c r="K68" s="12">
        <f>SUM(I68:J68)</f>
        <v>96</v>
      </c>
      <c r="L68" s="299" t="s">
        <v>925</v>
      </c>
      <c r="M68" s="95" t="str">
        <f t="shared" si="0"/>
        <v>C6.I1 Reconoce tecnologías de fabricación de los circuitos integrados considerando la manuales del fabricante, buenas prácticas de diseño de software y optimización de los procesos.</v>
      </c>
    </row>
    <row r="69" spans="1:13" ht="72" x14ac:dyDescent="0.2">
      <c r="A69" s="296"/>
      <c r="B69" s="173" t="str">
        <f>Capacidades!M61</f>
        <v>C6.I2 Simula  funcionamiento de las compuertas lógicas usando software multisim considerando el tipo de diseño, optimización de los procesos y normativa electrónica vigente.</v>
      </c>
      <c r="C69" s="194" t="s">
        <v>867</v>
      </c>
      <c r="D69" s="13"/>
      <c r="E69" s="13"/>
      <c r="F69" s="14"/>
      <c r="G69" s="14"/>
      <c r="H69" s="14"/>
      <c r="I69" s="14"/>
      <c r="J69" s="14"/>
      <c r="K69" s="14"/>
      <c r="L69" s="300"/>
      <c r="M69" s="95" t="str">
        <f t="shared" si="0"/>
        <v>C6.I2 Simula  funcionamiento de las compuertas lógicas usando software multisim considerando el tipo de diseño, optimización de los procesos y normativa electrónica vigente.</v>
      </c>
    </row>
    <row r="70" spans="1:13" ht="72" x14ac:dyDescent="0.2">
      <c r="A70" s="296"/>
      <c r="B70" s="173" t="str">
        <f>Capacidades!M62</f>
        <v>C6.I3 Interpreta  postulados y teoremas del algebra de Boole  considerando las técnicas de simplificación y diseño de los circuitos de control digital.</v>
      </c>
      <c r="C70" s="194" t="s">
        <v>868</v>
      </c>
      <c r="D70" s="13"/>
      <c r="E70" s="13"/>
      <c r="F70" s="14"/>
      <c r="G70" s="14"/>
      <c r="H70" s="14"/>
      <c r="I70" s="14"/>
      <c r="J70" s="14"/>
      <c r="K70" s="14"/>
      <c r="L70" s="300"/>
      <c r="M70" s="95" t="str">
        <f t="shared" si="0"/>
        <v>C6.I3 Interpreta  postulados y teoremas del algebra de Boole  considerando las técnicas de simplificación y diseño de los circuitos de control digital.</v>
      </c>
    </row>
    <row r="71" spans="1:13" ht="84" x14ac:dyDescent="0.2">
      <c r="A71" s="296"/>
      <c r="B71" s="173" t="str">
        <f>Capacidades!M63</f>
        <v xml:space="preserve">C6.I4 Elabora  circuitos de control con lógica combinatoria considerando parámetros eléctricos, FAN IN /FAN OUT (procesos de carga de entrada y salida) y la optimización de los proceso. </v>
      </c>
      <c r="C71" s="194" t="s">
        <v>869</v>
      </c>
      <c r="D71" s="13"/>
      <c r="E71" s="13"/>
      <c r="F71" s="14"/>
      <c r="G71" s="14"/>
      <c r="H71" s="14"/>
      <c r="I71" s="14"/>
      <c r="J71" s="14"/>
      <c r="K71" s="14"/>
      <c r="L71" s="300"/>
      <c r="M71" s="95" t="str">
        <f t="shared" si="0"/>
        <v xml:space="preserve">C6.I4 Elabora  circuitos de control con lógica combinatoria considerando parámetros eléctricos, FAN IN /FAN OUT (procesos de carga de entrada y salida) y la optimización de los proceso. </v>
      </c>
    </row>
    <row r="72" spans="1:13" ht="42" customHeight="1" x14ac:dyDescent="0.2">
      <c r="A72" s="296"/>
      <c r="B72" s="173" t="str">
        <f>Capacidades!M64</f>
        <v>C6.I5  Prueba  Circuitos de control digital con lógica secuencial  considerando interfaz de potencia, tipo de diseño y normativa vigente.</v>
      </c>
      <c r="C72" s="194" t="s">
        <v>870</v>
      </c>
      <c r="D72" s="13"/>
      <c r="E72" s="13"/>
      <c r="F72" s="14"/>
      <c r="G72" s="14"/>
      <c r="H72" s="14"/>
      <c r="I72" s="14"/>
      <c r="J72" s="14"/>
      <c r="K72" s="14"/>
      <c r="L72" s="300"/>
      <c r="M72" s="95" t="str">
        <f t="shared" si="0"/>
        <v>C6.I5  Prueba  Circuitos de control digital con lógica secuencial  considerando interfaz de potencia, tipo de diseño y normativa vigente.</v>
      </c>
    </row>
    <row r="73" spans="1:13" ht="12.75" hidden="1" customHeight="1" x14ac:dyDescent="0.2">
      <c r="A73" s="296"/>
      <c r="B73" s="173" t="str">
        <f>Capacidades!M65</f>
        <v xml:space="preserve">   </v>
      </c>
      <c r="C73" s="174"/>
      <c r="D73" s="13"/>
      <c r="E73" s="13"/>
      <c r="F73" s="14"/>
      <c r="G73" s="14"/>
      <c r="H73" s="14"/>
      <c r="I73" s="14"/>
      <c r="J73" s="14"/>
      <c r="K73" s="14"/>
      <c r="L73" s="300"/>
      <c r="M73" s="95" t="str">
        <f t="shared" si="0"/>
        <v xml:space="preserve">   </v>
      </c>
    </row>
    <row r="74" spans="1:13" ht="12.75" hidden="1" customHeight="1" x14ac:dyDescent="0.2">
      <c r="A74" s="296"/>
      <c r="B74" s="173" t="str">
        <f>Capacidades!M66</f>
        <v xml:space="preserve">   </v>
      </c>
      <c r="C74" s="174"/>
      <c r="D74" s="13"/>
      <c r="E74" s="13"/>
      <c r="F74" s="14"/>
      <c r="G74" s="14"/>
      <c r="H74" s="14"/>
      <c r="I74" s="14"/>
      <c r="J74" s="14"/>
      <c r="K74" s="14"/>
      <c r="L74" s="300"/>
      <c r="M74" s="95" t="str">
        <f t="shared" si="0"/>
        <v xml:space="preserve">   </v>
      </c>
    </row>
    <row r="75" spans="1:13" ht="12.75" hidden="1" customHeight="1" x14ac:dyDescent="0.2">
      <c r="A75" s="296"/>
      <c r="B75" s="173" t="str">
        <f>Capacidades!M67</f>
        <v xml:space="preserve">   </v>
      </c>
      <c r="C75" s="174"/>
      <c r="D75" s="13"/>
      <c r="E75" s="13"/>
      <c r="F75" s="14"/>
      <c r="G75" s="14"/>
      <c r="H75" s="14"/>
      <c r="I75" s="14"/>
      <c r="J75" s="14"/>
      <c r="K75" s="14"/>
      <c r="L75" s="300"/>
      <c r="M75" s="95" t="str">
        <f t="shared" si="0"/>
        <v xml:space="preserve">   </v>
      </c>
    </row>
    <row r="76" spans="1:13" ht="12.75" hidden="1" customHeight="1" x14ac:dyDescent="0.2">
      <c r="A76" s="296"/>
      <c r="B76" s="173" t="str">
        <f>Capacidades!M68</f>
        <v xml:space="preserve">   </v>
      </c>
      <c r="C76" s="174"/>
      <c r="D76" s="13"/>
      <c r="E76" s="13"/>
      <c r="F76" s="14"/>
      <c r="G76" s="14"/>
      <c r="H76" s="14"/>
      <c r="I76" s="14"/>
      <c r="J76" s="14"/>
      <c r="K76" s="14"/>
      <c r="L76" s="300"/>
      <c r="M76" s="95" t="str">
        <f t="shared" si="0"/>
        <v xml:space="preserve">   </v>
      </c>
    </row>
    <row r="77" spans="1:13" ht="12.75" hidden="1" customHeight="1" x14ac:dyDescent="0.2">
      <c r="A77" s="297"/>
      <c r="B77" s="173" t="str">
        <f>Capacidades!M69</f>
        <v xml:space="preserve">   </v>
      </c>
      <c r="C77" s="174"/>
      <c r="D77" s="15"/>
      <c r="E77" s="15"/>
      <c r="F77" s="16"/>
      <c r="G77" s="16"/>
      <c r="H77" s="16"/>
      <c r="I77" s="16"/>
      <c r="J77" s="16"/>
      <c r="K77" s="16"/>
      <c r="L77" s="301"/>
      <c r="M77" s="95" t="str">
        <f t="shared" si="0"/>
        <v xml:space="preserve">   </v>
      </c>
    </row>
    <row r="78" spans="1:13" ht="60" x14ac:dyDescent="0.2">
      <c r="A78" s="295" t="str">
        <f>Capacidades!L70</f>
        <v xml:space="preserve">UC1.C7 Elaborar sistemas neumáticos y sistemas hidráulicos de acuerdo a las condiciones de operación, estándares de seguridad y normativa vigente.        </v>
      </c>
      <c r="B78" s="173" t="str">
        <f>Capacidades!M70</f>
        <v>C7.I1 Interpreta información técnica de los componentes neumáticos e hidraulicos  considerando manuales técnicas, catálogos, parámetros y normativa vigente.</v>
      </c>
      <c r="C78" s="193" t="s">
        <v>871</v>
      </c>
      <c r="D78" s="11" t="str">
        <f>Organización_Modular!F16</f>
        <v>Sistemas neumaticos e hidraulicos</v>
      </c>
      <c r="E78" s="11" t="str">
        <f>Organización_Modular!G16</f>
        <v>II</v>
      </c>
      <c r="F78" s="11">
        <f>Organización_Modular!H16</f>
        <v>1</v>
      </c>
      <c r="G78" s="11">
        <f>Organización_Modular!I16</f>
        <v>2</v>
      </c>
      <c r="H78" s="12">
        <f>SUM(F78:G78)</f>
        <v>3</v>
      </c>
      <c r="I78" s="12">
        <f>F78*16</f>
        <v>16</v>
      </c>
      <c r="J78" s="12">
        <f>G78*32</f>
        <v>64</v>
      </c>
      <c r="K78" s="12">
        <f>SUM(I78:J78)</f>
        <v>80</v>
      </c>
      <c r="L78" s="299" t="s">
        <v>928</v>
      </c>
      <c r="M78" s="95" t="str">
        <f t="shared" si="0"/>
        <v>C7.I1 Interpreta información técnica de los componentes neumáticos e hidraulicos  considerando manuales técnicas, catálogos, parámetros y normativa vigente.</v>
      </c>
    </row>
    <row r="79" spans="1:13" ht="65.25" customHeight="1" x14ac:dyDescent="0.2">
      <c r="A79" s="296"/>
      <c r="B79" s="173" t="str">
        <f>Capacidades!M71</f>
        <v>C7.I2 Elabora sistemas neumáticos de control  teniendo en cuenta la optimización  de los procesos, simbología normalizada y parámetros.</v>
      </c>
      <c r="C79" s="193" t="s">
        <v>872</v>
      </c>
      <c r="D79" s="13"/>
      <c r="E79" s="13"/>
      <c r="F79" s="14"/>
      <c r="G79" s="14"/>
      <c r="H79" s="14"/>
      <c r="I79" s="14"/>
      <c r="J79" s="14"/>
      <c r="K79" s="14"/>
      <c r="L79" s="300"/>
      <c r="M79" s="95" t="str">
        <f t="shared" si="0"/>
        <v>C7.I2 Elabora sistemas neumáticos de control  teniendo en cuenta la optimización  de los procesos, simbología normalizada y parámetros.</v>
      </c>
    </row>
    <row r="80" spans="1:13" ht="64.5" customHeight="1" x14ac:dyDescent="0.2">
      <c r="A80" s="296"/>
      <c r="B80" s="173" t="str">
        <f>Capacidades!M72</f>
        <v>C7.I3 Prueba mandos de control neumático usando software y actuadores del proceso.</v>
      </c>
      <c r="C80" s="193" t="s">
        <v>873</v>
      </c>
      <c r="D80" s="13"/>
      <c r="E80" s="13"/>
      <c r="F80" s="14"/>
      <c r="G80" s="14"/>
      <c r="H80" s="14"/>
      <c r="I80" s="14"/>
      <c r="J80" s="14"/>
      <c r="K80" s="14"/>
      <c r="L80" s="300"/>
      <c r="M80" s="95" t="str">
        <f t="shared" si="0"/>
        <v>C7.I3 Prueba mandos de control neumático usando software y actuadores del proceso.</v>
      </c>
    </row>
    <row r="81" spans="1:13" ht="100.5" customHeight="1" x14ac:dyDescent="0.2">
      <c r="A81" s="296"/>
      <c r="B81" s="173" t="str">
        <f>Capacidades!M73</f>
        <v>C7.I4 Elabora mandos de control para sistemas hidráulicos teniendo en cuenta condiciones de operación, estándares de seguridad y normativa vigente.</v>
      </c>
      <c r="C81" s="193" t="s">
        <v>874</v>
      </c>
      <c r="D81" s="13"/>
      <c r="E81" s="13"/>
      <c r="F81" s="14"/>
      <c r="G81" s="14"/>
      <c r="H81" s="14"/>
      <c r="I81" s="14"/>
      <c r="J81" s="14"/>
      <c r="K81" s="14"/>
      <c r="L81" s="300"/>
      <c r="M81" s="95" t="str">
        <f t="shared" si="0"/>
        <v>C7.I4 Elabora mandos de control para sistemas hidráulicos teniendo en cuenta condiciones de operación, estándares de seguridad y normativa vigente.</v>
      </c>
    </row>
    <row r="82" spans="1:13" ht="53.25" customHeight="1" x14ac:dyDescent="0.2">
      <c r="A82" s="296"/>
      <c r="B82" s="173" t="str">
        <f>Capacidades!M74</f>
        <v>C6.I5 Ejecuta la puesta en  marcha  de los sistemas hidráulicos   cumpliendo estándares de seguridad y normativa vigente.</v>
      </c>
      <c r="C82" s="193" t="s">
        <v>875</v>
      </c>
      <c r="D82" s="13"/>
      <c r="E82" s="13"/>
      <c r="F82" s="14"/>
      <c r="G82" s="14"/>
      <c r="H82" s="14"/>
      <c r="I82" s="14"/>
      <c r="J82" s="14"/>
      <c r="K82" s="14"/>
      <c r="L82" s="300"/>
      <c r="M82" s="95" t="str">
        <f t="shared" si="0"/>
        <v>C6.I5 Ejecuta la puesta en  marcha  de los sistemas hidráulicos   cumpliendo estándares de seguridad y normativa vigente.</v>
      </c>
    </row>
    <row r="83" spans="1:13" ht="12.75" hidden="1" customHeight="1" x14ac:dyDescent="0.2">
      <c r="A83" s="296"/>
      <c r="B83" s="173" t="str">
        <f>Capacidades!M75</f>
        <v xml:space="preserve">   </v>
      </c>
      <c r="C83" s="174"/>
      <c r="D83" s="13"/>
      <c r="E83" s="13"/>
      <c r="F83" s="14"/>
      <c r="G83" s="14"/>
      <c r="H83" s="14"/>
      <c r="I83" s="14"/>
      <c r="J83" s="14"/>
      <c r="K83" s="14"/>
      <c r="L83" s="300"/>
      <c r="M83" s="95" t="str">
        <f t="shared" ref="M83:M146" si="1">B83</f>
        <v xml:space="preserve">   </v>
      </c>
    </row>
    <row r="84" spans="1:13" ht="12.75" hidden="1" customHeight="1" x14ac:dyDescent="0.2">
      <c r="A84" s="296"/>
      <c r="B84" s="173" t="str">
        <f>Capacidades!M76</f>
        <v xml:space="preserve">   </v>
      </c>
      <c r="C84" s="174"/>
      <c r="D84" s="13"/>
      <c r="E84" s="13"/>
      <c r="F84" s="14"/>
      <c r="G84" s="14"/>
      <c r="H84" s="14"/>
      <c r="I84" s="14"/>
      <c r="J84" s="14"/>
      <c r="K84" s="14"/>
      <c r="L84" s="300"/>
      <c r="M84" s="95" t="str">
        <f t="shared" si="1"/>
        <v xml:space="preserve">   </v>
      </c>
    </row>
    <row r="85" spans="1:13" ht="12.75" hidden="1" customHeight="1" x14ac:dyDescent="0.2">
      <c r="A85" s="296"/>
      <c r="B85" s="173" t="str">
        <f>Capacidades!M77</f>
        <v xml:space="preserve">   </v>
      </c>
      <c r="C85" s="174"/>
      <c r="D85" s="13"/>
      <c r="E85" s="13"/>
      <c r="F85" s="14"/>
      <c r="G85" s="14"/>
      <c r="H85" s="14"/>
      <c r="I85" s="14"/>
      <c r="J85" s="14"/>
      <c r="K85" s="14"/>
      <c r="L85" s="300"/>
      <c r="M85" s="95" t="str">
        <f t="shared" si="1"/>
        <v xml:space="preserve">   </v>
      </c>
    </row>
    <row r="86" spans="1:13" ht="12.75" hidden="1" customHeight="1" x14ac:dyDescent="0.2">
      <c r="A86" s="296"/>
      <c r="B86" s="173" t="str">
        <f>Capacidades!M78</f>
        <v xml:space="preserve">   </v>
      </c>
      <c r="C86" s="174"/>
      <c r="D86" s="13"/>
      <c r="E86" s="13"/>
      <c r="F86" s="14"/>
      <c r="G86" s="14"/>
      <c r="H86" s="14"/>
      <c r="I86" s="14"/>
      <c r="J86" s="14"/>
      <c r="K86" s="14"/>
      <c r="L86" s="300"/>
      <c r="M86" s="95" t="str">
        <f t="shared" si="1"/>
        <v xml:space="preserve">   </v>
      </c>
    </row>
    <row r="87" spans="1:13" ht="12.75" hidden="1" customHeight="1" x14ac:dyDescent="0.2">
      <c r="A87" s="297"/>
      <c r="B87" s="173" t="str">
        <f>Capacidades!M79</f>
        <v xml:space="preserve">   </v>
      </c>
      <c r="C87" s="174"/>
      <c r="D87" s="15"/>
      <c r="E87" s="15"/>
      <c r="F87" s="16"/>
      <c r="G87" s="16"/>
      <c r="H87" s="16"/>
      <c r="I87" s="16"/>
      <c r="J87" s="16"/>
      <c r="K87" s="16"/>
      <c r="L87" s="301"/>
      <c r="M87" s="95" t="str">
        <f t="shared" si="1"/>
        <v xml:space="preserve">   </v>
      </c>
    </row>
    <row r="88" spans="1:13" ht="60" x14ac:dyDescent="0.2">
      <c r="A88" s="295" t="str">
        <f>Capacidades!L80</f>
        <v xml:space="preserve">UC1.C8 Instalar máquinas eléctricas y transformadores  considerando, sus parámetros, variables y ahorro eficiente de la energía.     </v>
      </c>
      <c r="B88" s="173" t="str">
        <f>Capacidades!M80</f>
        <v>C8.I1 Realiza cálculos para el diseño de transformadores considerando manuales de fabricación, estándares y normatividad vigente.</v>
      </c>
      <c r="C88" s="193" t="s">
        <v>876</v>
      </c>
      <c r="D88" s="11" t="str">
        <f>Organización_Modular!F17</f>
        <v>Maquinas electricas y tableros industriales</v>
      </c>
      <c r="E88" s="11" t="str">
        <f>Organización_Modular!G17</f>
        <v>II</v>
      </c>
      <c r="F88" s="11">
        <f>Organización_Modular!H17</f>
        <v>2</v>
      </c>
      <c r="G88" s="11">
        <f>Organización_Modular!I17</f>
        <v>2</v>
      </c>
      <c r="H88" s="12">
        <f>SUM(F88:G88)</f>
        <v>4</v>
      </c>
      <c r="I88" s="12">
        <f>F88*16</f>
        <v>32</v>
      </c>
      <c r="J88" s="12">
        <f>G88*32</f>
        <v>64</v>
      </c>
      <c r="K88" s="12">
        <f>SUM(I88:J88)</f>
        <v>96</v>
      </c>
      <c r="L88" s="299" t="s">
        <v>929</v>
      </c>
      <c r="M88" s="95" t="str">
        <f t="shared" si="1"/>
        <v>C8.I1 Realiza cálculos para el diseño de transformadores considerando manuales de fabricación, estándares y normatividad vigente.</v>
      </c>
    </row>
    <row r="89" spans="1:13" ht="108" x14ac:dyDescent="0.2">
      <c r="A89" s="296"/>
      <c r="B89" s="173" t="str">
        <f>Capacidades!M81</f>
        <v>C8.I2  Instala motores de corriente continua  considerando uso eficiente de la energía estándares de seguridad y normativa vigente.</v>
      </c>
      <c r="C89" s="193" t="s">
        <v>877</v>
      </c>
      <c r="D89" s="13"/>
      <c r="E89" s="13"/>
      <c r="F89" s="14"/>
      <c r="G89" s="14"/>
      <c r="H89" s="14"/>
      <c r="I89" s="14"/>
      <c r="J89" s="14"/>
      <c r="K89" s="14"/>
      <c r="L89" s="300"/>
      <c r="M89" s="95" t="str">
        <f t="shared" si="1"/>
        <v>C8.I2  Instala motores de corriente continua  considerando uso eficiente de la energía estándares de seguridad y normativa vigente.</v>
      </c>
    </row>
    <row r="90" spans="1:13" ht="60" x14ac:dyDescent="0.2">
      <c r="A90" s="296"/>
      <c r="B90" s="173" t="str">
        <f>Capacidades!M82</f>
        <v>C8.I3 Ejecuta arranques de motores monofásicos de corriente alterna considerando la normatividad vigente, optimización de los procesos y estándares de seguridad.</v>
      </c>
      <c r="C90" s="193" t="s">
        <v>878</v>
      </c>
      <c r="D90" s="13"/>
      <c r="E90" s="13"/>
      <c r="F90" s="14"/>
      <c r="G90" s="14"/>
      <c r="H90" s="14"/>
      <c r="I90" s="14"/>
      <c r="J90" s="14"/>
      <c r="K90" s="14"/>
      <c r="L90" s="300"/>
      <c r="M90" s="95" t="str">
        <f t="shared" si="1"/>
        <v>C8.I3 Ejecuta arranques de motores monofásicos de corriente alterna considerando la normatividad vigente, optimización de los procesos y estándares de seguridad.</v>
      </c>
    </row>
    <row r="91" spans="1:13" ht="162" customHeight="1" x14ac:dyDescent="0.2">
      <c r="A91" s="296"/>
      <c r="B91" s="173" t="str">
        <f>Capacidades!M83</f>
        <v>C8.I4 Instala motores trifásicos de corriente alterna teniendo en cuenta esquemas, diagramas, uso eficiente de la energía normatividad vigente.</v>
      </c>
      <c r="C91" s="193" t="s">
        <v>879</v>
      </c>
      <c r="D91" s="13"/>
      <c r="E91" s="13"/>
      <c r="F91" s="14"/>
      <c r="G91" s="14"/>
      <c r="H91" s="14"/>
      <c r="I91" s="14"/>
      <c r="J91" s="14"/>
      <c r="K91" s="14"/>
      <c r="L91" s="300"/>
      <c r="M91" s="95" t="str">
        <f t="shared" si="1"/>
        <v>C8.I4 Instala motores trifásicos de corriente alterna teniendo en cuenta esquemas, diagramas, uso eficiente de la energía normatividad vigente.</v>
      </c>
    </row>
    <row r="92" spans="1:13" ht="12.75" hidden="1" customHeight="1" x14ac:dyDescent="0.2">
      <c r="A92" s="296"/>
      <c r="B92" s="173" t="str">
        <f>Capacidades!M84</f>
        <v xml:space="preserve">   </v>
      </c>
      <c r="C92" s="174"/>
      <c r="D92" s="13"/>
      <c r="E92" s="13"/>
      <c r="F92" s="14"/>
      <c r="G92" s="14"/>
      <c r="H92" s="14"/>
      <c r="I92" s="14"/>
      <c r="J92" s="14"/>
      <c r="K92" s="14"/>
      <c r="L92" s="300"/>
      <c r="M92" s="95" t="str">
        <f t="shared" si="1"/>
        <v xml:space="preserve">   </v>
      </c>
    </row>
    <row r="93" spans="1:13" ht="12.75" hidden="1" customHeight="1" x14ac:dyDescent="0.2">
      <c r="A93" s="296"/>
      <c r="B93" s="173" t="str">
        <f>Capacidades!M85</f>
        <v xml:space="preserve">   </v>
      </c>
      <c r="C93" s="174"/>
      <c r="D93" s="13"/>
      <c r="E93" s="13"/>
      <c r="F93" s="14"/>
      <c r="G93" s="14"/>
      <c r="H93" s="14"/>
      <c r="I93" s="14"/>
      <c r="J93" s="14"/>
      <c r="K93" s="14"/>
      <c r="L93" s="300"/>
      <c r="M93" s="95" t="str">
        <f t="shared" si="1"/>
        <v xml:space="preserve">   </v>
      </c>
    </row>
    <row r="94" spans="1:13" ht="12.75" hidden="1" customHeight="1" x14ac:dyDescent="0.2">
      <c r="A94" s="296"/>
      <c r="B94" s="173" t="str">
        <f>Capacidades!M86</f>
        <v xml:space="preserve">   </v>
      </c>
      <c r="C94" s="174"/>
      <c r="D94" s="13"/>
      <c r="E94" s="13"/>
      <c r="F94" s="14"/>
      <c r="G94" s="14"/>
      <c r="H94" s="14"/>
      <c r="I94" s="14"/>
      <c r="J94" s="14"/>
      <c r="K94" s="14"/>
      <c r="L94" s="300"/>
      <c r="M94" s="95" t="str">
        <f t="shared" si="1"/>
        <v xml:space="preserve">   </v>
      </c>
    </row>
    <row r="95" spans="1:13" ht="12.75" hidden="1" customHeight="1" x14ac:dyDescent="0.2">
      <c r="A95" s="296"/>
      <c r="B95" s="173" t="str">
        <f>Capacidades!M87</f>
        <v xml:space="preserve">   </v>
      </c>
      <c r="C95" s="174"/>
      <c r="D95" s="13"/>
      <c r="E95" s="13"/>
      <c r="F95" s="14"/>
      <c r="G95" s="14"/>
      <c r="H95" s="14"/>
      <c r="I95" s="14"/>
      <c r="J95" s="14"/>
      <c r="K95" s="14"/>
      <c r="L95" s="300"/>
      <c r="M95" s="95" t="str">
        <f t="shared" si="1"/>
        <v xml:space="preserve">   </v>
      </c>
    </row>
    <row r="96" spans="1:13" ht="12.75" hidden="1" customHeight="1" x14ac:dyDescent="0.2">
      <c r="A96" s="296"/>
      <c r="B96" s="173" t="str">
        <f>Capacidades!M88</f>
        <v xml:space="preserve">   </v>
      </c>
      <c r="C96" s="174"/>
      <c r="D96" s="13"/>
      <c r="E96" s="13"/>
      <c r="F96" s="14"/>
      <c r="G96" s="14"/>
      <c r="H96" s="14"/>
      <c r="I96" s="14"/>
      <c r="J96" s="14"/>
      <c r="K96" s="14"/>
      <c r="L96" s="300"/>
      <c r="M96" s="95" t="str">
        <f t="shared" si="1"/>
        <v xml:space="preserve">   </v>
      </c>
    </row>
    <row r="97" spans="1:13" ht="12.75" hidden="1" customHeight="1" x14ac:dyDescent="0.2">
      <c r="A97" s="297"/>
      <c r="B97" s="173" t="str">
        <f>Capacidades!M89</f>
        <v xml:space="preserve">   </v>
      </c>
      <c r="C97" s="174"/>
      <c r="D97" s="15"/>
      <c r="E97" s="15"/>
      <c r="F97" s="16"/>
      <c r="G97" s="16"/>
      <c r="H97" s="16"/>
      <c r="I97" s="16"/>
      <c r="J97" s="16"/>
      <c r="K97" s="16"/>
      <c r="L97" s="301"/>
      <c r="M97" s="95" t="str">
        <f t="shared" si="1"/>
        <v xml:space="preserve">   </v>
      </c>
    </row>
    <row r="98" spans="1:13" ht="72" x14ac:dyDescent="0.2">
      <c r="A98" s="295" t="str">
        <f>Capacidades!L90</f>
        <v>UC1.C9   Aplicar  los principios básicos de las leyes fisicas  considerando modelos de cuerpo rígido y mecánica de fluidos  UC1.C10 Aplicar los principios básicos de las leyes fisicas considerando modelos electroestáticos y electrodinámicos</v>
      </c>
      <c r="B98" s="173" t="str">
        <f>Capacidades!M90</f>
        <v>C9.I1  Relaciona principios de cinemática aplicados al campo de la mecatrónica</v>
      </c>
      <c r="C98" s="193" t="s">
        <v>880</v>
      </c>
      <c r="D98" s="11" t="str">
        <f>Organización_Modular!F18</f>
        <v xml:space="preserve">fisica aplicada </v>
      </c>
      <c r="E98" s="11" t="str">
        <f>Organización_Modular!G18</f>
        <v>II</v>
      </c>
      <c r="F98" s="11">
        <f>Organización_Modular!H18</f>
        <v>2</v>
      </c>
      <c r="G98" s="11">
        <f>Organización_Modular!I18</f>
        <v>1</v>
      </c>
      <c r="H98" s="12">
        <f>SUM(F98:G98)</f>
        <v>3</v>
      </c>
      <c r="I98" s="12">
        <f>F98*16</f>
        <v>32</v>
      </c>
      <c r="J98" s="12">
        <f>G98*32</f>
        <v>32</v>
      </c>
      <c r="K98" s="12">
        <f>SUM(I98:J98)</f>
        <v>64</v>
      </c>
      <c r="L98" s="299" t="s">
        <v>930</v>
      </c>
      <c r="M98" s="95" t="str">
        <f t="shared" si="1"/>
        <v>C9.I1  Relaciona principios de cinemática aplicados al campo de la mecatrónica</v>
      </c>
    </row>
    <row r="99" spans="1:13" ht="60" x14ac:dyDescent="0.2">
      <c r="A99" s="296"/>
      <c r="B99" s="173" t="str">
        <f>Capacidades!M91</f>
        <v>C9.I2  Soluciona problemas relacionados a la mecánica de fluidos y termodinámica considerando la optimizacion de procesos.</v>
      </c>
      <c r="C99" s="193" t="s">
        <v>881</v>
      </c>
      <c r="D99" s="13"/>
      <c r="E99" s="13"/>
      <c r="F99" s="14"/>
      <c r="G99" s="14"/>
      <c r="H99" s="14"/>
      <c r="I99" s="14"/>
      <c r="J99" s="14"/>
      <c r="K99" s="14"/>
      <c r="L99" s="300"/>
      <c r="M99" s="95" t="str">
        <f t="shared" si="1"/>
        <v>C9.I2  Soluciona problemas relacionados a la mecánica de fluidos y termodinámica considerando la optimizacion de procesos.</v>
      </c>
    </row>
    <row r="100" spans="1:13" ht="96" x14ac:dyDescent="0.2">
      <c r="A100" s="296"/>
      <c r="B100" s="173" t="str">
        <f>Capacidades!M92</f>
        <v xml:space="preserve">C10.I1 Utiliza principios de electroestatica y electrodinamica en la solución de problemas electricos y electronicos </v>
      </c>
      <c r="C100" s="193" t="s">
        <v>882</v>
      </c>
      <c r="D100" s="13"/>
      <c r="E100" s="13"/>
      <c r="F100" s="14"/>
      <c r="G100" s="14"/>
      <c r="H100" s="14"/>
      <c r="I100" s="14"/>
      <c r="J100" s="14"/>
      <c r="K100" s="14"/>
      <c r="L100" s="300"/>
      <c r="M100" s="95" t="str">
        <f t="shared" si="1"/>
        <v xml:space="preserve">C10.I1 Utiliza principios de electroestatica y electrodinamica en la solución de problemas electricos y electronicos </v>
      </c>
    </row>
    <row r="101" spans="1:13" ht="69" customHeight="1" x14ac:dyDescent="0.2">
      <c r="A101" s="296"/>
      <c r="B101" s="173" t="str">
        <f>Capacidades!M93</f>
        <v>C10.I2 Aplica propiedades del campo magnético a las máquinas rotativas   considerando la optimización de los procesos y uso eficiente de la energía.</v>
      </c>
      <c r="C101" s="193" t="s">
        <v>883</v>
      </c>
      <c r="D101" s="13"/>
      <c r="E101" s="13"/>
      <c r="F101" s="14"/>
      <c r="G101" s="14"/>
      <c r="H101" s="14"/>
      <c r="I101" s="14"/>
      <c r="J101" s="14"/>
      <c r="K101" s="14"/>
      <c r="L101" s="300"/>
      <c r="M101" s="95" t="str">
        <f t="shared" si="1"/>
        <v>C10.I2 Aplica propiedades del campo magnético a las máquinas rotativas   considerando la optimización de los procesos y uso eficiente de la energía.</v>
      </c>
    </row>
    <row r="102" spans="1:13" ht="12.75" hidden="1" customHeight="1" x14ac:dyDescent="0.2">
      <c r="A102" s="296"/>
      <c r="B102" s="173" t="str">
        <f>Capacidades!M94</f>
        <v xml:space="preserve">   </v>
      </c>
      <c r="C102" s="174"/>
      <c r="D102" s="13"/>
      <c r="E102" s="13"/>
      <c r="F102" s="14"/>
      <c r="G102" s="14"/>
      <c r="H102" s="14"/>
      <c r="I102" s="14"/>
      <c r="J102" s="14"/>
      <c r="K102" s="14"/>
      <c r="L102" s="300"/>
      <c r="M102" s="95" t="str">
        <f t="shared" si="1"/>
        <v xml:space="preserve">   </v>
      </c>
    </row>
    <row r="103" spans="1:13" ht="12.75" hidden="1" customHeight="1" x14ac:dyDescent="0.2">
      <c r="A103" s="296"/>
      <c r="B103" s="173" t="str">
        <f>Capacidades!M95</f>
        <v xml:space="preserve">   </v>
      </c>
      <c r="C103" s="174"/>
      <c r="D103" s="13"/>
      <c r="E103" s="13"/>
      <c r="F103" s="14"/>
      <c r="G103" s="14"/>
      <c r="H103" s="14"/>
      <c r="I103" s="14"/>
      <c r="J103" s="14"/>
      <c r="K103" s="14"/>
      <c r="L103" s="300"/>
      <c r="M103" s="95" t="str">
        <f t="shared" si="1"/>
        <v xml:space="preserve">   </v>
      </c>
    </row>
    <row r="104" spans="1:13" ht="12.75" hidden="1" customHeight="1" x14ac:dyDescent="0.2">
      <c r="A104" s="296"/>
      <c r="B104" s="173" t="str">
        <f>Capacidades!M96</f>
        <v xml:space="preserve">   </v>
      </c>
      <c r="C104" s="174"/>
      <c r="D104" s="13"/>
      <c r="E104" s="13"/>
      <c r="F104" s="14"/>
      <c r="G104" s="14"/>
      <c r="H104" s="14"/>
      <c r="I104" s="14"/>
      <c r="J104" s="14"/>
      <c r="K104" s="14"/>
      <c r="L104" s="300"/>
      <c r="M104" s="95" t="str">
        <f t="shared" si="1"/>
        <v xml:space="preserve">   </v>
      </c>
    </row>
    <row r="105" spans="1:13" ht="12.75" hidden="1" customHeight="1" x14ac:dyDescent="0.2">
      <c r="A105" s="296"/>
      <c r="B105" s="173" t="str">
        <f>Capacidades!M97</f>
        <v xml:space="preserve">   </v>
      </c>
      <c r="C105" s="174"/>
      <c r="D105" s="13"/>
      <c r="E105" s="13"/>
      <c r="F105" s="14"/>
      <c r="G105" s="14"/>
      <c r="H105" s="14"/>
      <c r="I105" s="14"/>
      <c r="J105" s="14"/>
      <c r="K105" s="14"/>
      <c r="L105" s="300"/>
      <c r="M105" s="95" t="str">
        <f t="shared" si="1"/>
        <v xml:space="preserve">   </v>
      </c>
    </row>
    <row r="106" spans="1:13" ht="12.75" hidden="1" customHeight="1" x14ac:dyDescent="0.2">
      <c r="A106" s="296"/>
      <c r="B106" s="173" t="str">
        <f>Capacidades!M98</f>
        <v xml:space="preserve">   </v>
      </c>
      <c r="C106" s="174"/>
      <c r="D106" s="13"/>
      <c r="E106" s="13"/>
      <c r="F106" s="14"/>
      <c r="G106" s="14"/>
      <c r="H106" s="14"/>
      <c r="I106" s="14"/>
      <c r="J106" s="14"/>
      <c r="K106" s="14"/>
      <c r="L106" s="300"/>
      <c r="M106" s="95" t="str">
        <f t="shared" si="1"/>
        <v xml:space="preserve">   </v>
      </c>
    </row>
    <row r="107" spans="1:13" ht="12.75" hidden="1" customHeight="1" x14ac:dyDescent="0.2">
      <c r="A107" s="297"/>
      <c r="B107" s="173" t="str">
        <f>Capacidades!M99</f>
        <v xml:space="preserve">   </v>
      </c>
      <c r="C107" s="174"/>
      <c r="D107" s="15"/>
      <c r="E107" s="15"/>
      <c r="F107" s="16"/>
      <c r="G107" s="16"/>
      <c r="H107" s="16"/>
      <c r="I107" s="16"/>
      <c r="J107" s="16"/>
      <c r="K107" s="16"/>
      <c r="L107" s="301"/>
      <c r="M107" s="95" t="str">
        <f t="shared" si="1"/>
        <v xml:space="preserve">   </v>
      </c>
    </row>
    <row r="108" spans="1:13" hidden="1" x14ac:dyDescent="0.2">
      <c r="A108" s="295" t="str">
        <f>Capacidades!L100</f>
        <v xml:space="preserve">       </v>
      </c>
      <c r="B108" s="173" t="str">
        <f>Capacidades!M100</f>
        <v xml:space="preserve">   </v>
      </c>
      <c r="C108" s="174"/>
      <c r="D108" s="11">
        <f>Organización_Modular!F19</f>
        <v>0</v>
      </c>
      <c r="E108" s="11">
        <f>Organización_Modular!G19</f>
        <v>0</v>
      </c>
      <c r="F108" s="11">
        <f>Organización_Modular!H19</f>
        <v>0</v>
      </c>
      <c r="G108" s="11">
        <f>Organización_Modular!I19</f>
        <v>0</v>
      </c>
      <c r="H108" s="12">
        <f>SUM(F108:G108)</f>
        <v>0</v>
      </c>
      <c r="I108" s="12">
        <f>F108*16</f>
        <v>0</v>
      </c>
      <c r="J108" s="12">
        <f>G108*32</f>
        <v>0</v>
      </c>
      <c r="K108" s="12">
        <f>SUM(I108:J108)</f>
        <v>0</v>
      </c>
      <c r="L108" s="299"/>
      <c r="M108" s="95" t="str">
        <f t="shared" si="1"/>
        <v xml:space="preserve">   </v>
      </c>
    </row>
    <row r="109" spans="1:13" hidden="1" x14ac:dyDescent="0.2">
      <c r="A109" s="296"/>
      <c r="B109" s="173" t="str">
        <f>Capacidades!M101</f>
        <v xml:space="preserve">   </v>
      </c>
      <c r="C109" s="174"/>
      <c r="D109" s="13"/>
      <c r="E109" s="13"/>
      <c r="F109" s="14"/>
      <c r="G109" s="14"/>
      <c r="H109" s="14"/>
      <c r="I109" s="14"/>
      <c r="J109" s="14"/>
      <c r="K109" s="14"/>
      <c r="L109" s="300"/>
      <c r="M109" s="95" t="str">
        <f t="shared" si="1"/>
        <v xml:space="preserve">   </v>
      </c>
    </row>
    <row r="110" spans="1:13" ht="9.75" hidden="1" customHeight="1" x14ac:dyDescent="0.2">
      <c r="A110" s="296"/>
      <c r="B110" s="173" t="str">
        <f>Capacidades!M102</f>
        <v xml:space="preserve">   </v>
      </c>
      <c r="C110" s="174"/>
      <c r="D110" s="13"/>
      <c r="E110" s="13"/>
      <c r="F110" s="14"/>
      <c r="G110" s="14"/>
      <c r="H110" s="14"/>
      <c r="I110" s="14"/>
      <c r="J110" s="14"/>
      <c r="K110" s="14"/>
      <c r="L110" s="300"/>
      <c r="M110" s="95" t="str">
        <f t="shared" si="1"/>
        <v xml:space="preserve">   </v>
      </c>
    </row>
    <row r="111" spans="1:13" hidden="1" x14ac:dyDescent="0.2">
      <c r="A111" s="296"/>
      <c r="B111" s="173" t="str">
        <f>Capacidades!M103</f>
        <v xml:space="preserve">   </v>
      </c>
      <c r="C111" s="174"/>
      <c r="D111" s="13"/>
      <c r="E111" s="13"/>
      <c r="F111" s="14"/>
      <c r="G111" s="14"/>
      <c r="H111" s="14"/>
      <c r="I111" s="14"/>
      <c r="J111" s="14"/>
      <c r="K111" s="14"/>
      <c r="L111" s="300"/>
      <c r="M111" s="95" t="str">
        <f t="shared" si="1"/>
        <v xml:space="preserve">   </v>
      </c>
    </row>
    <row r="112" spans="1:13" hidden="1" x14ac:dyDescent="0.2">
      <c r="A112" s="296"/>
      <c r="B112" s="173" t="str">
        <f>Capacidades!M104</f>
        <v xml:space="preserve">   </v>
      </c>
      <c r="C112" s="174"/>
      <c r="D112" s="13"/>
      <c r="E112" s="13"/>
      <c r="F112" s="14"/>
      <c r="G112" s="14"/>
      <c r="H112" s="14"/>
      <c r="I112" s="14"/>
      <c r="J112" s="14"/>
      <c r="K112" s="14"/>
      <c r="L112" s="300"/>
      <c r="M112" s="95" t="str">
        <f t="shared" si="1"/>
        <v xml:space="preserve">   </v>
      </c>
    </row>
    <row r="113" spans="1:13" hidden="1" x14ac:dyDescent="0.2">
      <c r="A113" s="296"/>
      <c r="B113" s="173" t="str">
        <f>Capacidades!M105</f>
        <v xml:space="preserve">   </v>
      </c>
      <c r="C113" s="174"/>
      <c r="D113" s="13"/>
      <c r="E113" s="13"/>
      <c r="F113" s="14"/>
      <c r="G113" s="14"/>
      <c r="H113" s="14"/>
      <c r="I113" s="14"/>
      <c r="J113" s="14"/>
      <c r="K113" s="14"/>
      <c r="L113" s="300"/>
      <c r="M113" s="95" t="str">
        <f t="shared" si="1"/>
        <v xml:space="preserve">   </v>
      </c>
    </row>
    <row r="114" spans="1:13" hidden="1" x14ac:dyDescent="0.2">
      <c r="A114" s="296"/>
      <c r="B114" s="173" t="str">
        <f>Capacidades!M106</f>
        <v xml:space="preserve">   </v>
      </c>
      <c r="C114" s="174"/>
      <c r="D114" s="13"/>
      <c r="E114" s="13"/>
      <c r="F114" s="14"/>
      <c r="G114" s="14"/>
      <c r="H114" s="14"/>
      <c r="I114" s="14"/>
      <c r="J114" s="14"/>
      <c r="K114" s="14"/>
      <c r="L114" s="300"/>
      <c r="M114" s="95" t="str">
        <f t="shared" si="1"/>
        <v xml:space="preserve">   </v>
      </c>
    </row>
    <row r="115" spans="1:13" hidden="1" x14ac:dyDescent="0.2">
      <c r="A115" s="296"/>
      <c r="B115" s="173" t="str">
        <f>Capacidades!M107</f>
        <v xml:space="preserve">   </v>
      </c>
      <c r="C115" s="174"/>
      <c r="D115" s="13"/>
      <c r="E115" s="13"/>
      <c r="F115" s="14"/>
      <c r="G115" s="14"/>
      <c r="H115" s="14"/>
      <c r="I115" s="14"/>
      <c r="J115" s="14"/>
      <c r="K115" s="14"/>
      <c r="L115" s="300"/>
      <c r="M115" s="95" t="str">
        <f t="shared" si="1"/>
        <v xml:space="preserve">   </v>
      </c>
    </row>
    <row r="116" spans="1:13" hidden="1" x14ac:dyDescent="0.2">
      <c r="A116" s="296"/>
      <c r="B116" s="173" t="str">
        <f>Capacidades!M108</f>
        <v xml:space="preserve">   </v>
      </c>
      <c r="C116" s="174"/>
      <c r="D116" s="13"/>
      <c r="E116" s="13"/>
      <c r="F116" s="14"/>
      <c r="G116" s="14"/>
      <c r="H116" s="14"/>
      <c r="I116" s="14"/>
      <c r="J116" s="14"/>
      <c r="K116" s="14"/>
      <c r="L116" s="300"/>
      <c r="M116" s="95" t="str">
        <f t="shared" si="1"/>
        <v xml:space="preserve">   </v>
      </c>
    </row>
    <row r="117" spans="1:13" hidden="1" x14ac:dyDescent="0.2">
      <c r="A117" s="297"/>
      <c r="B117" s="173" t="str">
        <f>Capacidades!M109</f>
        <v xml:space="preserve">   </v>
      </c>
      <c r="C117" s="174"/>
      <c r="D117" s="15"/>
      <c r="E117" s="15"/>
      <c r="F117" s="16"/>
      <c r="G117" s="16"/>
      <c r="H117" s="16"/>
      <c r="I117" s="16"/>
      <c r="J117" s="16"/>
      <c r="K117" s="16"/>
      <c r="L117" s="301"/>
      <c r="M117" s="95" t="str">
        <f t="shared" si="1"/>
        <v xml:space="preserve">   </v>
      </c>
    </row>
    <row r="118" spans="1:13" hidden="1" x14ac:dyDescent="0.2">
      <c r="A118" s="295" t="str">
        <f>Capacidades!L110</f>
        <v xml:space="preserve">       </v>
      </c>
      <c r="B118" s="173" t="str">
        <f>Capacidades!M110</f>
        <v xml:space="preserve">   </v>
      </c>
      <c r="C118" s="174"/>
      <c r="D118" s="11">
        <f>Organización_Modular!F20</f>
        <v>0</v>
      </c>
      <c r="E118" s="11">
        <f>Organización_Modular!G20</f>
        <v>0</v>
      </c>
      <c r="F118" s="11">
        <f>Organización_Modular!H20</f>
        <v>0</v>
      </c>
      <c r="G118" s="11">
        <f>Organización_Modular!I20</f>
        <v>0</v>
      </c>
      <c r="H118" s="12">
        <f>SUM(F118:G118)</f>
        <v>0</v>
      </c>
      <c r="I118" s="12">
        <f>F118*16</f>
        <v>0</v>
      </c>
      <c r="J118" s="12">
        <f>G118*32</f>
        <v>0</v>
      </c>
      <c r="K118" s="12">
        <f>SUM(I118:J118)</f>
        <v>0</v>
      </c>
      <c r="L118" s="299"/>
      <c r="M118" s="95" t="str">
        <f t="shared" si="1"/>
        <v xml:space="preserve">   </v>
      </c>
    </row>
    <row r="119" spans="1:13" hidden="1" x14ac:dyDescent="0.2">
      <c r="A119" s="296"/>
      <c r="B119" s="173" t="str">
        <f>Capacidades!M111</f>
        <v xml:space="preserve">   </v>
      </c>
      <c r="C119" s="174"/>
      <c r="D119" s="13"/>
      <c r="E119" s="13"/>
      <c r="F119" s="14"/>
      <c r="G119" s="14"/>
      <c r="H119" s="14"/>
      <c r="I119" s="14"/>
      <c r="J119" s="14"/>
      <c r="K119" s="14"/>
      <c r="L119" s="300"/>
      <c r="M119" s="95" t="str">
        <f t="shared" si="1"/>
        <v xml:space="preserve">   </v>
      </c>
    </row>
    <row r="120" spans="1:13" hidden="1" x14ac:dyDescent="0.2">
      <c r="A120" s="296"/>
      <c r="B120" s="173" t="str">
        <f>Capacidades!M112</f>
        <v xml:space="preserve">   </v>
      </c>
      <c r="C120" s="174"/>
      <c r="D120" s="13"/>
      <c r="E120" s="13"/>
      <c r="F120" s="14"/>
      <c r="G120" s="14"/>
      <c r="H120" s="14"/>
      <c r="I120" s="14"/>
      <c r="J120" s="14"/>
      <c r="K120" s="14"/>
      <c r="L120" s="300"/>
      <c r="M120" s="95" t="str">
        <f t="shared" si="1"/>
        <v xml:space="preserve">   </v>
      </c>
    </row>
    <row r="121" spans="1:13" hidden="1" x14ac:dyDescent="0.2">
      <c r="A121" s="296"/>
      <c r="B121" s="173" t="str">
        <f>Capacidades!M113</f>
        <v xml:space="preserve">   </v>
      </c>
      <c r="C121" s="174"/>
      <c r="D121" s="13"/>
      <c r="E121" s="13"/>
      <c r="F121" s="14"/>
      <c r="G121" s="14"/>
      <c r="H121" s="14"/>
      <c r="I121" s="14"/>
      <c r="J121" s="14"/>
      <c r="K121" s="14"/>
      <c r="L121" s="300"/>
      <c r="M121" s="95" t="str">
        <f t="shared" si="1"/>
        <v xml:space="preserve">   </v>
      </c>
    </row>
    <row r="122" spans="1:13" hidden="1" x14ac:dyDescent="0.2">
      <c r="A122" s="296"/>
      <c r="B122" s="173" t="str">
        <f>Capacidades!M114</f>
        <v xml:space="preserve">   </v>
      </c>
      <c r="C122" s="174"/>
      <c r="D122" s="13"/>
      <c r="E122" s="13"/>
      <c r="F122" s="14"/>
      <c r="G122" s="14"/>
      <c r="H122" s="14"/>
      <c r="I122" s="14"/>
      <c r="J122" s="14"/>
      <c r="K122" s="14"/>
      <c r="L122" s="300"/>
      <c r="M122" s="95" t="str">
        <f t="shared" si="1"/>
        <v xml:space="preserve">   </v>
      </c>
    </row>
    <row r="123" spans="1:13" hidden="1" x14ac:dyDescent="0.2">
      <c r="A123" s="296"/>
      <c r="B123" s="173" t="str">
        <f>Capacidades!M115</f>
        <v xml:space="preserve">   </v>
      </c>
      <c r="C123" s="174"/>
      <c r="D123" s="13"/>
      <c r="E123" s="13"/>
      <c r="F123" s="14"/>
      <c r="G123" s="14"/>
      <c r="H123" s="14"/>
      <c r="I123" s="14"/>
      <c r="J123" s="14"/>
      <c r="K123" s="14"/>
      <c r="L123" s="300"/>
      <c r="M123" s="95" t="str">
        <f t="shared" si="1"/>
        <v xml:space="preserve">   </v>
      </c>
    </row>
    <row r="124" spans="1:13" hidden="1" x14ac:dyDescent="0.2">
      <c r="A124" s="296"/>
      <c r="B124" s="173" t="str">
        <f>Capacidades!M116</f>
        <v xml:space="preserve">   </v>
      </c>
      <c r="C124" s="174"/>
      <c r="D124" s="13"/>
      <c r="E124" s="13"/>
      <c r="F124" s="14"/>
      <c r="G124" s="14"/>
      <c r="H124" s="14"/>
      <c r="I124" s="14"/>
      <c r="J124" s="14"/>
      <c r="K124" s="14"/>
      <c r="L124" s="300"/>
      <c r="M124" s="95" t="str">
        <f t="shared" si="1"/>
        <v xml:space="preserve">   </v>
      </c>
    </row>
    <row r="125" spans="1:13" hidden="1" x14ac:dyDescent="0.2">
      <c r="A125" s="296"/>
      <c r="B125" s="173" t="str">
        <f>Capacidades!M117</f>
        <v xml:space="preserve">   </v>
      </c>
      <c r="C125" s="174"/>
      <c r="D125" s="13"/>
      <c r="E125" s="13"/>
      <c r="F125" s="14"/>
      <c r="G125" s="14"/>
      <c r="H125" s="14"/>
      <c r="I125" s="14"/>
      <c r="J125" s="14"/>
      <c r="K125" s="14"/>
      <c r="L125" s="300"/>
      <c r="M125" s="95" t="str">
        <f t="shared" si="1"/>
        <v xml:space="preserve">   </v>
      </c>
    </row>
    <row r="126" spans="1:13" hidden="1" x14ac:dyDescent="0.2">
      <c r="A126" s="296"/>
      <c r="B126" s="173" t="str">
        <f>Capacidades!M118</f>
        <v xml:space="preserve">   </v>
      </c>
      <c r="C126" s="174"/>
      <c r="D126" s="13"/>
      <c r="E126" s="13"/>
      <c r="F126" s="14"/>
      <c r="G126" s="14"/>
      <c r="H126" s="14"/>
      <c r="I126" s="14"/>
      <c r="J126" s="14"/>
      <c r="K126" s="14"/>
      <c r="L126" s="300"/>
      <c r="M126" s="95" t="str">
        <f t="shared" si="1"/>
        <v xml:space="preserve">   </v>
      </c>
    </row>
    <row r="127" spans="1:13" hidden="1" x14ac:dyDescent="0.2">
      <c r="A127" s="297"/>
      <c r="B127" s="173" t="str">
        <f>Capacidades!M119</f>
        <v xml:space="preserve">   </v>
      </c>
      <c r="C127" s="174"/>
      <c r="D127" s="15"/>
      <c r="E127" s="15"/>
      <c r="F127" s="16"/>
      <c r="G127" s="16"/>
      <c r="H127" s="16"/>
      <c r="I127" s="16"/>
      <c r="J127" s="16"/>
      <c r="K127" s="16"/>
      <c r="L127" s="301"/>
      <c r="M127" s="95" t="str">
        <f t="shared" si="1"/>
        <v xml:space="preserve">   </v>
      </c>
    </row>
    <row r="128" spans="1:13" hidden="1" x14ac:dyDescent="0.2">
      <c r="A128" s="295" t="str">
        <f>Capacidades!L120</f>
        <v xml:space="preserve">       </v>
      </c>
      <c r="B128" s="173" t="str">
        <f>Capacidades!M120</f>
        <v xml:space="preserve">   </v>
      </c>
      <c r="C128" s="174"/>
      <c r="D128" s="11">
        <f>Organización_Modular!F21</f>
        <v>0</v>
      </c>
      <c r="E128" s="11">
        <f>Organización_Modular!G21</f>
        <v>0</v>
      </c>
      <c r="F128" s="11">
        <f>Organización_Modular!H21</f>
        <v>0</v>
      </c>
      <c r="G128" s="11">
        <f>Organización_Modular!I21</f>
        <v>0</v>
      </c>
      <c r="H128" s="12">
        <f>SUM(F128:G128)</f>
        <v>0</v>
      </c>
      <c r="I128" s="12">
        <f>F128*16</f>
        <v>0</v>
      </c>
      <c r="J128" s="12">
        <f>G128*32</f>
        <v>0</v>
      </c>
      <c r="K128" s="12">
        <f>SUM(I128:J128)</f>
        <v>0</v>
      </c>
      <c r="L128" s="299"/>
      <c r="M128" s="95" t="str">
        <f t="shared" si="1"/>
        <v xml:space="preserve">   </v>
      </c>
    </row>
    <row r="129" spans="1:13" hidden="1" x14ac:dyDescent="0.2">
      <c r="A129" s="296"/>
      <c r="B129" s="173" t="str">
        <f>Capacidades!M121</f>
        <v xml:space="preserve">   </v>
      </c>
      <c r="C129" s="174"/>
      <c r="D129" s="13"/>
      <c r="E129" s="13"/>
      <c r="F129" s="14"/>
      <c r="G129" s="14"/>
      <c r="H129" s="14"/>
      <c r="I129" s="14"/>
      <c r="J129" s="14"/>
      <c r="K129" s="14"/>
      <c r="L129" s="300"/>
      <c r="M129" s="95" t="str">
        <f t="shared" si="1"/>
        <v xml:space="preserve">   </v>
      </c>
    </row>
    <row r="130" spans="1:13" hidden="1" x14ac:dyDescent="0.2">
      <c r="A130" s="296"/>
      <c r="B130" s="173" t="str">
        <f>Capacidades!M122</f>
        <v xml:space="preserve">   </v>
      </c>
      <c r="C130" s="174"/>
      <c r="D130" s="13"/>
      <c r="E130" s="13"/>
      <c r="F130" s="14"/>
      <c r="G130" s="14"/>
      <c r="H130" s="14"/>
      <c r="I130" s="14"/>
      <c r="J130" s="14"/>
      <c r="K130" s="14"/>
      <c r="L130" s="300"/>
      <c r="M130" s="95" t="str">
        <f t="shared" si="1"/>
        <v xml:space="preserve">   </v>
      </c>
    </row>
    <row r="131" spans="1:13" hidden="1" x14ac:dyDescent="0.2">
      <c r="A131" s="296"/>
      <c r="B131" s="173" t="str">
        <f>Capacidades!M123</f>
        <v xml:space="preserve">   </v>
      </c>
      <c r="C131" s="174"/>
      <c r="D131" s="13"/>
      <c r="E131" s="13"/>
      <c r="F131" s="14"/>
      <c r="G131" s="14"/>
      <c r="H131" s="14"/>
      <c r="I131" s="14"/>
      <c r="J131" s="14"/>
      <c r="K131" s="14"/>
      <c r="L131" s="300"/>
      <c r="M131" s="95" t="str">
        <f t="shared" si="1"/>
        <v xml:space="preserve">   </v>
      </c>
    </row>
    <row r="132" spans="1:13" ht="7.5" hidden="1" customHeight="1" x14ac:dyDescent="0.2">
      <c r="A132" s="296"/>
      <c r="B132" s="173" t="str">
        <f>Capacidades!M124</f>
        <v xml:space="preserve">   </v>
      </c>
      <c r="C132" s="174"/>
      <c r="D132" s="13"/>
      <c r="E132" s="13"/>
      <c r="F132" s="14"/>
      <c r="G132" s="14"/>
      <c r="H132" s="14"/>
      <c r="I132" s="14"/>
      <c r="J132" s="14"/>
      <c r="K132" s="14"/>
      <c r="L132" s="300"/>
      <c r="M132" s="95" t="str">
        <f t="shared" si="1"/>
        <v xml:space="preserve">   </v>
      </c>
    </row>
    <row r="133" spans="1:13" hidden="1" x14ac:dyDescent="0.2">
      <c r="A133" s="296"/>
      <c r="B133" s="173" t="str">
        <f>Capacidades!M125</f>
        <v xml:space="preserve">   </v>
      </c>
      <c r="C133" s="174"/>
      <c r="D133" s="13"/>
      <c r="E133" s="13"/>
      <c r="F133" s="14"/>
      <c r="G133" s="14"/>
      <c r="H133" s="14"/>
      <c r="I133" s="14"/>
      <c r="J133" s="14"/>
      <c r="K133" s="14"/>
      <c r="L133" s="300"/>
      <c r="M133" s="95" t="str">
        <f t="shared" si="1"/>
        <v xml:space="preserve">   </v>
      </c>
    </row>
    <row r="134" spans="1:13" hidden="1" x14ac:dyDescent="0.2">
      <c r="A134" s="296"/>
      <c r="B134" s="173" t="str">
        <f>Capacidades!M126</f>
        <v xml:space="preserve">   </v>
      </c>
      <c r="C134" s="174"/>
      <c r="D134" s="13"/>
      <c r="E134" s="13"/>
      <c r="F134" s="14"/>
      <c r="G134" s="14"/>
      <c r="H134" s="14"/>
      <c r="I134" s="14"/>
      <c r="J134" s="14"/>
      <c r="K134" s="14"/>
      <c r="L134" s="300"/>
      <c r="M134" s="95" t="str">
        <f t="shared" si="1"/>
        <v xml:space="preserve">   </v>
      </c>
    </row>
    <row r="135" spans="1:13" hidden="1" x14ac:dyDescent="0.2">
      <c r="A135" s="296"/>
      <c r="B135" s="173" t="str">
        <f>Capacidades!M127</f>
        <v xml:space="preserve">   </v>
      </c>
      <c r="C135" s="174"/>
      <c r="D135" s="13"/>
      <c r="E135" s="13"/>
      <c r="F135" s="14"/>
      <c r="G135" s="14"/>
      <c r="H135" s="14"/>
      <c r="I135" s="14"/>
      <c r="J135" s="14"/>
      <c r="K135" s="14"/>
      <c r="L135" s="300"/>
      <c r="M135" s="95" t="str">
        <f t="shared" si="1"/>
        <v xml:space="preserve">   </v>
      </c>
    </row>
    <row r="136" spans="1:13" hidden="1" x14ac:dyDescent="0.2">
      <c r="A136" s="296"/>
      <c r="B136" s="173" t="str">
        <f>Capacidades!M128</f>
        <v xml:space="preserve">   </v>
      </c>
      <c r="C136" s="174"/>
      <c r="D136" s="13"/>
      <c r="E136" s="13"/>
      <c r="F136" s="14"/>
      <c r="G136" s="14"/>
      <c r="H136" s="14"/>
      <c r="I136" s="14"/>
      <c r="J136" s="14"/>
      <c r="K136" s="14"/>
      <c r="L136" s="300"/>
      <c r="M136" s="95" t="str">
        <f t="shared" si="1"/>
        <v xml:space="preserve">   </v>
      </c>
    </row>
    <row r="137" spans="1:13" hidden="1" x14ac:dyDescent="0.2">
      <c r="A137" s="297"/>
      <c r="B137" s="173" t="str">
        <f>Capacidades!M129</f>
        <v xml:space="preserve">   </v>
      </c>
      <c r="C137" s="174"/>
      <c r="D137" s="15"/>
      <c r="E137" s="15"/>
      <c r="F137" s="16"/>
      <c r="G137" s="16"/>
      <c r="H137" s="16"/>
      <c r="I137" s="16"/>
      <c r="J137" s="16"/>
      <c r="K137" s="16"/>
      <c r="L137" s="301"/>
      <c r="M137" s="95" t="str">
        <f t="shared" si="1"/>
        <v xml:space="preserve">   </v>
      </c>
    </row>
    <row r="138" spans="1:13" hidden="1" x14ac:dyDescent="0.2">
      <c r="A138" s="295" t="str">
        <f>Capacidades!L130</f>
        <v xml:space="preserve">       </v>
      </c>
      <c r="B138" s="173" t="str">
        <f>Capacidades!M130</f>
        <v xml:space="preserve">   </v>
      </c>
      <c r="C138" s="174"/>
      <c r="D138" s="11">
        <f>Organización_Modular!F22</f>
        <v>0</v>
      </c>
      <c r="E138" s="11">
        <f>Organización_Modular!G22</f>
        <v>0</v>
      </c>
      <c r="F138" s="11">
        <f>Organización_Modular!H22</f>
        <v>0</v>
      </c>
      <c r="G138" s="11">
        <f>Organización_Modular!I22</f>
        <v>0</v>
      </c>
      <c r="H138" s="12">
        <f>SUM(F138:G138)</f>
        <v>0</v>
      </c>
      <c r="I138" s="12">
        <f>F138*16</f>
        <v>0</v>
      </c>
      <c r="J138" s="12">
        <f>G138*32</f>
        <v>0</v>
      </c>
      <c r="K138" s="12">
        <f>SUM(I138:J138)</f>
        <v>0</v>
      </c>
      <c r="L138" s="299"/>
      <c r="M138" s="95" t="str">
        <f t="shared" si="1"/>
        <v xml:space="preserve">   </v>
      </c>
    </row>
    <row r="139" spans="1:13" hidden="1" x14ac:dyDescent="0.2">
      <c r="A139" s="296"/>
      <c r="B139" s="173" t="str">
        <f>Capacidades!M131</f>
        <v xml:space="preserve">   </v>
      </c>
      <c r="C139" s="174"/>
      <c r="D139" s="13"/>
      <c r="E139" s="13"/>
      <c r="F139" s="14"/>
      <c r="G139" s="14"/>
      <c r="H139" s="14"/>
      <c r="I139" s="14"/>
      <c r="J139" s="14"/>
      <c r="K139" s="14"/>
      <c r="L139" s="300"/>
      <c r="M139" s="95" t="str">
        <f t="shared" si="1"/>
        <v xml:space="preserve">   </v>
      </c>
    </row>
    <row r="140" spans="1:13" hidden="1" x14ac:dyDescent="0.2">
      <c r="A140" s="296"/>
      <c r="B140" s="173" t="str">
        <f>Capacidades!M132</f>
        <v xml:space="preserve">   </v>
      </c>
      <c r="C140" s="174"/>
      <c r="D140" s="13"/>
      <c r="E140" s="13"/>
      <c r="F140" s="14"/>
      <c r="G140" s="14"/>
      <c r="H140" s="14"/>
      <c r="I140" s="14"/>
      <c r="J140" s="14"/>
      <c r="K140" s="14"/>
      <c r="L140" s="300"/>
      <c r="M140" s="95" t="str">
        <f t="shared" si="1"/>
        <v xml:space="preserve">   </v>
      </c>
    </row>
    <row r="141" spans="1:13" hidden="1" x14ac:dyDescent="0.2">
      <c r="A141" s="296"/>
      <c r="B141" s="173" t="str">
        <f>Capacidades!M133</f>
        <v xml:space="preserve">   </v>
      </c>
      <c r="C141" s="174"/>
      <c r="D141" s="13"/>
      <c r="E141" s="13"/>
      <c r="F141" s="14"/>
      <c r="G141" s="14"/>
      <c r="H141" s="14"/>
      <c r="I141" s="14"/>
      <c r="J141" s="14"/>
      <c r="K141" s="14"/>
      <c r="L141" s="300"/>
      <c r="M141" s="95" t="str">
        <f t="shared" si="1"/>
        <v xml:space="preserve">   </v>
      </c>
    </row>
    <row r="142" spans="1:13" hidden="1" x14ac:dyDescent="0.2">
      <c r="A142" s="296"/>
      <c r="B142" s="173" t="str">
        <f>Capacidades!M134</f>
        <v xml:space="preserve">   </v>
      </c>
      <c r="C142" s="174"/>
      <c r="D142" s="13"/>
      <c r="E142" s="13"/>
      <c r="F142" s="14"/>
      <c r="G142" s="14"/>
      <c r="H142" s="14"/>
      <c r="I142" s="14"/>
      <c r="J142" s="14"/>
      <c r="K142" s="14"/>
      <c r="L142" s="300"/>
      <c r="M142" s="95" t="str">
        <f t="shared" si="1"/>
        <v xml:space="preserve">   </v>
      </c>
    </row>
    <row r="143" spans="1:13" hidden="1" x14ac:dyDescent="0.2">
      <c r="A143" s="296"/>
      <c r="B143" s="173" t="str">
        <f>Capacidades!M135</f>
        <v xml:space="preserve">   </v>
      </c>
      <c r="C143" s="174"/>
      <c r="D143" s="13"/>
      <c r="E143" s="13"/>
      <c r="F143" s="14"/>
      <c r="G143" s="14"/>
      <c r="H143" s="14"/>
      <c r="I143" s="14"/>
      <c r="J143" s="14"/>
      <c r="K143" s="14"/>
      <c r="L143" s="300"/>
      <c r="M143" s="95" t="str">
        <f t="shared" si="1"/>
        <v xml:space="preserve">   </v>
      </c>
    </row>
    <row r="144" spans="1:13" hidden="1" x14ac:dyDescent="0.2">
      <c r="A144" s="296"/>
      <c r="B144" s="173" t="str">
        <f>Capacidades!M136</f>
        <v xml:space="preserve">   </v>
      </c>
      <c r="C144" s="174"/>
      <c r="D144" s="13"/>
      <c r="E144" s="13"/>
      <c r="F144" s="14"/>
      <c r="G144" s="14"/>
      <c r="H144" s="14"/>
      <c r="I144" s="14"/>
      <c r="J144" s="14"/>
      <c r="K144" s="14"/>
      <c r="L144" s="300"/>
      <c r="M144" s="95" t="str">
        <f t="shared" si="1"/>
        <v xml:space="preserve">   </v>
      </c>
    </row>
    <row r="145" spans="1:13" hidden="1" x14ac:dyDescent="0.2">
      <c r="A145" s="296"/>
      <c r="B145" s="173" t="str">
        <f>Capacidades!M137</f>
        <v xml:space="preserve">   </v>
      </c>
      <c r="C145" s="174"/>
      <c r="D145" s="13"/>
      <c r="E145" s="13"/>
      <c r="F145" s="14"/>
      <c r="G145" s="14"/>
      <c r="H145" s="14"/>
      <c r="I145" s="14"/>
      <c r="J145" s="14"/>
      <c r="K145" s="14"/>
      <c r="L145" s="300"/>
      <c r="M145" s="95" t="str">
        <f t="shared" si="1"/>
        <v xml:space="preserve">   </v>
      </c>
    </row>
    <row r="146" spans="1:13" hidden="1" x14ac:dyDescent="0.2">
      <c r="A146" s="296"/>
      <c r="B146" s="173" t="str">
        <f>Capacidades!M138</f>
        <v xml:space="preserve">   </v>
      </c>
      <c r="C146" s="174"/>
      <c r="D146" s="13"/>
      <c r="E146" s="13"/>
      <c r="F146" s="14"/>
      <c r="G146" s="14"/>
      <c r="H146" s="14"/>
      <c r="I146" s="14"/>
      <c r="J146" s="14"/>
      <c r="K146" s="14"/>
      <c r="L146" s="300"/>
      <c r="M146" s="95" t="str">
        <f t="shared" si="1"/>
        <v xml:space="preserve">   </v>
      </c>
    </row>
    <row r="147" spans="1:13" hidden="1" x14ac:dyDescent="0.2">
      <c r="A147" s="297"/>
      <c r="B147" s="173" t="str">
        <f>Capacidades!M139</f>
        <v xml:space="preserve">   </v>
      </c>
      <c r="C147" s="174"/>
      <c r="D147" s="15"/>
      <c r="E147" s="15"/>
      <c r="F147" s="16"/>
      <c r="G147" s="16"/>
      <c r="H147" s="16"/>
      <c r="I147" s="16"/>
      <c r="J147" s="16"/>
      <c r="K147" s="16"/>
      <c r="L147" s="301"/>
      <c r="M147" s="95" t="str">
        <f t="shared" ref="M147:M210" si="2">B147</f>
        <v xml:space="preserve">   </v>
      </c>
    </row>
    <row r="148" spans="1:13" hidden="1" x14ac:dyDescent="0.2">
      <c r="A148" s="295" t="str">
        <f>Capacidades!L140</f>
        <v xml:space="preserve">       </v>
      </c>
      <c r="B148" s="173" t="str">
        <f>Capacidades!M140</f>
        <v xml:space="preserve">   </v>
      </c>
      <c r="C148" s="174"/>
      <c r="D148" s="11">
        <f>Organización_Modular!F23</f>
        <v>0</v>
      </c>
      <c r="E148" s="11">
        <f>Organización_Modular!G23</f>
        <v>0</v>
      </c>
      <c r="F148" s="11">
        <f>Organización_Modular!H23</f>
        <v>0</v>
      </c>
      <c r="G148" s="11">
        <f>Organización_Modular!I23</f>
        <v>0</v>
      </c>
      <c r="H148" s="12">
        <f>SUM(F148:G148)</f>
        <v>0</v>
      </c>
      <c r="I148" s="12">
        <f>F148*16</f>
        <v>0</v>
      </c>
      <c r="J148" s="12">
        <f>G148*32</f>
        <v>0</v>
      </c>
      <c r="K148" s="12">
        <f>SUM(I148:J148)</f>
        <v>0</v>
      </c>
      <c r="L148" s="299"/>
      <c r="M148" s="95" t="str">
        <f t="shared" si="2"/>
        <v xml:space="preserve">   </v>
      </c>
    </row>
    <row r="149" spans="1:13" hidden="1" x14ac:dyDescent="0.2">
      <c r="A149" s="296"/>
      <c r="B149" s="173" t="str">
        <f>Capacidades!M141</f>
        <v xml:space="preserve">   </v>
      </c>
      <c r="C149" s="174"/>
      <c r="D149" s="13"/>
      <c r="E149" s="13"/>
      <c r="F149" s="14"/>
      <c r="G149" s="14"/>
      <c r="H149" s="14"/>
      <c r="I149" s="14"/>
      <c r="J149" s="14"/>
      <c r="K149" s="14"/>
      <c r="L149" s="300"/>
      <c r="M149" s="95" t="str">
        <f t="shared" si="2"/>
        <v xml:space="preserve">   </v>
      </c>
    </row>
    <row r="150" spans="1:13" hidden="1" x14ac:dyDescent="0.2">
      <c r="A150" s="296"/>
      <c r="B150" s="173" t="str">
        <f>Capacidades!M142</f>
        <v xml:space="preserve">   </v>
      </c>
      <c r="C150" s="174"/>
      <c r="D150" s="13"/>
      <c r="E150" s="13"/>
      <c r="F150" s="14"/>
      <c r="G150" s="14"/>
      <c r="H150" s="14"/>
      <c r="I150" s="14"/>
      <c r="J150" s="14"/>
      <c r="K150" s="14"/>
      <c r="L150" s="300"/>
      <c r="M150" s="95" t="str">
        <f t="shared" si="2"/>
        <v xml:space="preserve">   </v>
      </c>
    </row>
    <row r="151" spans="1:13" hidden="1" x14ac:dyDescent="0.2">
      <c r="A151" s="296"/>
      <c r="B151" s="173" t="str">
        <f>Capacidades!M143</f>
        <v xml:space="preserve">   </v>
      </c>
      <c r="C151" s="174"/>
      <c r="D151" s="13"/>
      <c r="E151" s="13"/>
      <c r="F151" s="14"/>
      <c r="G151" s="14"/>
      <c r="H151" s="14"/>
      <c r="I151" s="14"/>
      <c r="J151" s="14"/>
      <c r="K151" s="14"/>
      <c r="L151" s="300"/>
      <c r="M151" s="95" t="str">
        <f t="shared" si="2"/>
        <v xml:space="preserve">   </v>
      </c>
    </row>
    <row r="152" spans="1:13" ht="6.75" hidden="1" customHeight="1" x14ac:dyDescent="0.2">
      <c r="A152" s="296"/>
      <c r="B152" s="173" t="str">
        <f>Capacidades!M144</f>
        <v xml:space="preserve">   </v>
      </c>
      <c r="C152" s="174"/>
      <c r="D152" s="13"/>
      <c r="E152" s="13"/>
      <c r="F152" s="14"/>
      <c r="G152" s="14"/>
      <c r="H152" s="14"/>
      <c r="I152" s="14"/>
      <c r="J152" s="14"/>
      <c r="K152" s="14"/>
      <c r="L152" s="300"/>
      <c r="M152" s="95" t="str">
        <f t="shared" si="2"/>
        <v xml:space="preserve">   </v>
      </c>
    </row>
    <row r="153" spans="1:13" hidden="1" x14ac:dyDescent="0.2">
      <c r="A153" s="296"/>
      <c r="B153" s="173" t="str">
        <f>Capacidades!M145</f>
        <v xml:space="preserve">   </v>
      </c>
      <c r="C153" s="174"/>
      <c r="D153" s="13"/>
      <c r="E153" s="13"/>
      <c r="F153" s="14"/>
      <c r="G153" s="14"/>
      <c r="H153" s="14"/>
      <c r="I153" s="14"/>
      <c r="J153" s="14"/>
      <c r="K153" s="14"/>
      <c r="L153" s="300"/>
      <c r="M153" s="95" t="str">
        <f t="shared" si="2"/>
        <v xml:space="preserve">   </v>
      </c>
    </row>
    <row r="154" spans="1:13" hidden="1" x14ac:dyDescent="0.2">
      <c r="A154" s="296"/>
      <c r="B154" s="173" t="str">
        <f>Capacidades!M146</f>
        <v xml:space="preserve">   </v>
      </c>
      <c r="C154" s="174"/>
      <c r="D154" s="13"/>
      <c r="E154" s="13"/>
      <c r="F154" s="14"/>
      <c r="G154" s="14"/>
      <c r="H154" s="14"/>
      <c r="I154" s="14"/>
      <c r="J154" s="14"/>
      <c r="K154" s="14"/>
      <c r="L154" s="300"/>
      <c r="M154" s="95" t="str">
        <f t="shared" si="2"/>
        <v xml:space="preserve">   </v>
      </c>
    </row>
    <row r="155" spans="1:13" hidden="1" x14ac:dyDescent="0.2">
      <c r="A155" s="296"/>
      <c r="B155" s="173" t="str">
        <f>Capacidades!M147</f>
        <v xml:space="preserve">   </v>
      </c>
      <c r="C155" s="174"/>
      <c r="D155" s="13"/>
      <c r="E155" s="13"/>
      <c r="F155" s="14"/>
      <c r="G155" s="14"/>
      <c r="H155" s="14"/>
      <c r="I155" s="14"/>
      <c r="J155" s="14"/>
      <c r="K155" s="14"/>
      <c r="L155" s="300"/>
      <c r="M155" s="95" t="str">
        <f t="shared" si="2"/>
        <v xml:space="preserve">   </v>
      </c>
    </row>
    <row r="156" spans="1:13" hidden="1" x14ac:dyDescent="0.2">
      <c r="A156" s="296"/>
      <c r="B156" s="173" t="str">
        <f>Capacidades!M148</f>
        <v xml:space="preserve">   </v>
      </c>
      <c r="C156" s="174"/>
      <c r="D156" s="13"/>
      <c r="E156" s="13"/>
      <c r="F156" s="14"/>
      <c r="G156" s="14"/>
      <c r="H156" s="14"/>
      <c r="I156" s="14"/>
      <c r="J156" s="14"/>
      <c r="K156" s="14"/>
      <c r="L156" s="300"/>
      <c r="M156" s="95" t="str">
        <f t="shared" si="2"/>
        <v xml:space="preserve">   </v>
      </c>
    </row>
    <row r="157" spans="1:13" hidden="1" x14ac:dyDescent="0.2">
      <c r="A157" s="297"/>
      <c r="B157" s="173" t="str">
        <f>Capacidades!M149</f>
        <v xml:space="preserve">   </v>
      </c>
      <c r="C157" s="174"/>
      <c r="D157" s="15"/>
      <c r="E157" s="15"/>
      <c r="F157" s="16"/>
      <c r="G157" s="16"/>
      <c r="H157" s="16"/>
      <c r="I157" s="16"/>
      <c r="J157" s="16"/>
      <c r="K157" s="16"/>
      <c r="L157" s="301"/>
      <c r="M157" s="95" t="str">
        <f t="shared" si="2"/>
        <v xml:space="preserve">   </v>
      </c>
    </row>
    <row r="158" spans="1:13" hidden="1" x14ac:dyDescent="0.2">
      <c r="A158" s="295" t="str">
        <f>Capacidades!L150</f>
        <v xml:space="preserve">       </v>
      </c>
      <c r="B158" s="173" t="str">
        <f>Capacidades!M150</f>
        <v xml:space="preserve">   </v>
      </c>
      <c r="C158" s="174"/>
      <c r="D158" s="11">
        <f>Organización_Modular!F24</f>
        <v>0</v>
      </c>
      <c r="E158" s="11">
        <f>Organización_Modular!G24</f>
        <v>0</v>
      </c>
      <c r="F158" s="11">
        <f>Organización_Modular!H24</f>
        <v>0</v>
      </c>
      <c r="G158" s="11">
        <f>Organización_Modular!I24</f>
        <v>0</v>
      </c>
      <c r="H158" s="12">
        <f>SUM(F158:G158)</f>
        <v>0</v>
      </c>
      <c r="I158" s="12">
        <f>F158*16</f>
        <v>0</v>
      </c>
      <c r="J158" s="12">
        <f>G158*32</f>
        <v>0</v>
      </c>
      <c r="K158" s="12">
        <f>SUM(I158:J158)</f>
        <v>0</v>
      </c>
      <c r="L158" s="299"/>
      <c r="M158" s="95" t="str">
        <f t="shared" si="2"/>
        <v xml:space="preserve">   </v>
      </c>
    </row>
    <row r="159" spans="1:13" hidden="1" x14ac:dyDescent="0.2">
      <c r="A159" s="296"/>
      <c r="B159" s="173" t="str">
        <f>Capacidades!M151</f>
        <v xml:space="preserve">   </v>
      </c>
      <c r="C159" s="174"/>
      <c r="D159" s="13"/>
      <c r="E159" s="13"/>
      <c r="F159" s="14"/>
      <c r="G159" s="14"/>
      <c r="H159" s="14"/>
      <c r="I159" s="14"/>
      <c r="J159" s="14"/>
      <c r="K159" s="14"/>
      <c r="L159" s="300"/>
      <c r="M159" s="95" t="str">
        <f t="shared" si="2"/>
        <v xml:space="preserve">   </v>
      </c>
    </row>
    <row r="160" spans="1:13" hidden="1" x14ac:dyDescent="0.2">
      <c r="A160" s="296"/>
      <c r="B160" s="173" t="str">
        <f>Capacidades!M152</f>
        <v xml:space="preserve">   </v>
      </c>
      <c r="C160" s="174"/>
      <c r="D160" s="13"/>
      <c r="E160" s="13"/>
      <c r="F160" s="14"/>
      <c r="G160" s="14"/>
      <c r="H160" s="14"/>
      <c r="I160" s="14"/>
      <c r="J160" s="14"/>
      <c r="K160" s="14"/>
      <c r="L160" s="300"/>
      <c r="M160" s="95" t="str">
        <f t="shared" si="2"/>
        <v xml:space="preserve">   </v>
      </c>
    </row>
    <row r="161" spans="1:13" hidden="1" x14ac:dyDescent="0.2">
      <c r="A161" s="296"/>
      <c r="B161" s="173" t="str">
        <f>Capacidades!M153</f>
        <v xml:space="preserve">   </v>
      </c>
      <c r="C161" s="174"/>
      <c r="D161" s="13"/>
      <c r="E161" s="13"/>
      <c r="F161" s="14"/>
      <c r="G161" s="14"/>
      <c r="H161" s="14"/>
      <c r="I161" s="14"/>
      <c r="J161" s="14"/>
      <c r="K161" s="14"/>
      <c r="L161" s="300"/>
      <c r="M161" s="95" t="str">
        <f t="shared" si="2"/>
        <v xml:space="preserve">   </v>
      </c>
    </row>
    <row r="162" spans="1:13" hidden="1" x14ac:dyDescent="0.2">
      <c r="A162" s="296"/>
      <c r="B162" s="173" t="str">
        <f>Capacidades!M154</f>
        <v xml:space="preserve">   </v>
      </c>
      <c r="C162" s="174"/>
      <c r="D162" s="13"/>
      <c r="E162" s="13"/>
      <c r="F162" s="14"/>
      <c r="G162" s="14"/>
      <c r="H162" s="14"/>
      <c r="I162" s="14"/>
      <c r="J162" s="14"/>
      <c r="K162" s="14"/>
      <c r="L162" s="300"/>
      <c r="M162" s="95" t="str">
        <f t="shared" si="2"/>
        <v xml:space="preserve">   </v>
      </c>
    </row>
    <row r="163" spans="1:13" hidden="1" x14ac:dyDescent="0.2">
      <c r="A163" s="296"/>
      <c r="B163" s="173" t="str">
        <f>Capacidades!M155</f>
        <v xml:space="preserve">   </v>
      </c>
      <c r="C163" s="174"/>
      <c r="D163" s="13"/>
      <c r="E163" s="13"/>
      <c r="F163" s="14"/>
      <c r="G163" s="14"/>
      <c r="H163" s="14"/>
      <c r="I163" s="14"/>
      <c r="J163" s="14"/>
      <c r="K163" s="14"/>
      <c r="L163" s="300"/>
      <c r="M163" s="95" t="str">
        <f t="shared" si="2"/>
        <v xml:space="preserve">   </v>
      </c>
    </row>
    <row r="164" spans="1:13" hidden="1" x14ac:dyDescent="0.2">
      <c r="A164" s="296"/>
      <c r="B164" s="173" t="str">
        <f>Capacidades!M156</f>
        <v xml:space="preserve">   </v>
      </c>
      <c r="C164" s="174"/>
      <c r="D164" s="13"/>
      <c r="E164" s="13"/>
      <c r="F164" s="14"/>
      <c r="G164" s="14"/>
      <c r="H164" s="14"/>
      <c r="I164" s="14"/>
      <c r="J164" s="14"/>
      <c r="K164" s="14"/>
      <c r="L164" s="300"/>
      <c r="M164" s="95" t="str">
        <f t="shared" si="2"/>
        <v xml:space="preserve">   </v>
      </c>
    </row>
    <row r="165" spans="1:13" hidden="1" x14ac:dyDescent="0.2">
      <c r="A165" s="296"/>
      <c r="B165" s="173" t="str">
        <f>Capacidades!M157</f>
        <v xml:space="preserve">   </v>
      </c>
      <c r="C165" s="174"/>
      <c r="D165" s="13"/>
      <c r="E165" s="13"/>
      <c r="F165" s="14"/>
      <c r="G165" s="14"/>
      <c r="H165" s="14"/>
      <c r="I165" s="14"/>
      <c r="J165" s="14"/>
      <c r="K165" s="14"/>
      <c r="L165" s="300"/>
      <c r="M165" s="95" t="str">
        <f t="shared" si="2"/>
        <v xml:space="preserve">   </v>
      </c>
    </row>
    <row r="166" spans="1:13" hidden="1" x14ac:dyDescent="0.2">
      <c r="A166" s="296"/>
      <c r="B166" s="173" t="str">
        <f>Capacidades!M158</f>
        <v xml:space="preserve">   </v>
      </c>
      <c r="C166" s="174"/>
      <c r="D166" s="13"/>
      <c r="E166" s="13"/>
      <c r="F166" s="14"/>
      <c r="G166" s="14"/>
      <c r="H166" s="14"/>
      <c r="I166" s="14"/>
      <c r="J166" s="14"/>
      <c r="K166" s="14"/>
      <c r="L166" s="300"/>
      <c r="M166" s="95" t="str">
        <f t="shared" si="2"/>
        <v xml:space="preserve">   </v>
      </c>
    </row>
    <row r="167" spans="1:13" hidden="1" x14ac:dyDescent="0.2">
      <c r="A167" s="297"/>
      <c r="B167" s="173" t="str">
        <f>Capacidades!M159</f>
        <v xml:space="preserve">   </v>
      </c>
      <c r="C167" s="174"/>
      <c r="D167" s="15"/>
      <c r="E167" s="15"/>
      <c r="F167" s="16"/>
      <c r="G167" s="16"/>
      <c r="H167" s="16"/>
      <c r="I167" s="16"/>
      <c r="J167" s="16"/>
      <c r="K167" s="16"/>
      <c r="L167" s="301"/>
      <c r="M167" s="95" t="str">
        <f t="shared" si="2"/>
        <v xml:space="preserve">   </v>
      </c>
    </row>
    <row r="168" spans="1:13" hidden="1" x14ac:dyDescent="0.2">
      <c r="A168" s="295" t="str">
        <f>Capacidades!L160</f>
        <v xml:space="preserve">       </v>
      </c>
      <c r="B168" s="173" t="str">
        <f>Capacidades!M160</f>
        <v xml:space="preserve">   </v>
      </c>
      <c r="C168" s="174"/>
      <c r="D168" s="11">
        <f>Organización_Modular!F25</f>
        <v>0</v>
      </c>
      <c r="E168" s="11">
        <f>Organización_Modular!G25</f>
        <v>0</v>
      </c>
      <c r="F168" s="11">
        <f>Organización_Modular!H25</f>
        <v>0</v>
      </c>
      <c r="G168" s="11">
        <f>Organización_Modular!I25</f>
        <v>0</v>
      </c>
      <c r="H168" s="12">
        <f>SUM(F168:G168)</f>
        <v>0</v>
      </c>
      <c r="I168" s="12">
        <f>F168*16</f>
        <v>0</v>
      </c>
      <c r="J168" s="12">
        <f>G168*32</f>
        <v>0</v>
      </c>
      <c r="K168" s="12">
        <f>SUM(I168:J168)</f>
        <v>0</v>
      </c>
      <c r="L168" s="299"/>
      <c r="M168" s="95" t="str">
        <f t="shared" si="2"/>
        <v xml:space="preserve">   </v>
      </c>
    </row>
    <row r="169" spans="1:13" hidden="1" x14ac:dyDescent="0.2">
      <c r="A169" s="296"/>
      <c r="B169" s="173" t="str">
        <f>Capacidades!M161</f>
        <v xml:space="preserve">   </v>
      </c>
      <c r="C169" s="174"/>
      <c r="D169" s="13"/>
      <c r="E169" s="13"/>
      <c r="F169" s="14"/>
      <c r="G169" s="14"/>
      <c r="H169" s="14"/>
      <c r="I169" s="14"/>
      <c r="J169" s="14"/>
      <c r="K169" s="14"/>
      <c r="L169" s="300"/>
      <c r="M169" s="95" t="str">
        <f t="shared" si="2"/>
        <v xml:space="preserve">   </v>
      </c>
    </row>
    <row r="170" spans="1:13" hidden="1" x14ac:dyDescent="0.2">
      <c r="A170" s="296"/>
      <c r="B170" s="173" t="str">
        <f>Capacidades!M162</f>
        <v xml:space="preserve">   </v>
      </c>
      <c r="C170" s="174"/>
      <c r="D170" s="13"/>
      <c r="E170" s="13"/>
      <c r="F170" s="14"/>
      <c r="G170" s="14"/>
      <c r="H170" s="14"/>
      <c r="I170" s="14"/>
      <c r="J170" s="14"/>
      <c r="K170" s="14"/>
      <c r="L170" s="300"/>
      <c r="M170" s="95" t="str">
        <f t="shared" si="2"/>
        <v xml:space="preserve">   </v>
      </c>
    </row>
    <row r="171" spans="1:13" hidden="1" x14ac:dyDescent="0.2">
      <c r="A171" s="296"/>
      <c r="B171" s="173" t="str">
        <f>Capacidades!M163</f>
        <v xml:space="preserve">   </v>
      </c>
      <c r="C171" s="174"/>
      <c r="D171" s="13"/>
      <c r="E171" s="13"/>
      <c r="F171" s="14"/>
      <c r="G171" s="14"/>
      <c r="H171" s="14"/>
      <c r="I171" s="14"/>
      <c r="J171" s="14"/>
      <c r="K171" s="14"/>
      <c r="L171" s="300"/>
      <c r="M171" s="95" t="str">
        <f t="shared" si="2"/>
        <v xml:space="preserve">   </v>
      </c>
    </row>
    <row r="172" spans="1:13" hidden="1" x14ac:dyDescent="0.2">
      <c r="A172" s="296"/>
      <c r="B172" s="173" t="str">
        <f>Capacidades!M164</f>
        <v xml:space="preserve">   </v>
      </c>
      <c r="C172" s="174"/>
      <c r="D172" s="13"/>
      <c r="E172" s="13"/>
      <c r="F172" s="14"/>
      <c r="G172" s="14"/>
      <c r="H172" s="14"/>
      <c r="I172" s="14"/>
      <c r="J172" s="14"/>
      <c r="K172" s="14"/>
      <c r="L172" s="300"/>
      <c r="M172" s="95" t="str">
        <f t="shared" si="2"/>
        <v xml:space="preserve">   </v>
      </c>
    </row>
    <row r="173" spans="1:13" hidden="1" x14ac:dyDescent="0.2">
      <c r="A173" s="296"/>
      <c r="B173" s="173" t="str">
        <f>Capacidades!M165</f>
        <v xml:space="preserve">   </v>
      </c>
      <c r="C173" s="174"/>
      <c r="D173" s="13"/>
      <c r="E173" s="13"/>
      <c r="F173" s="14"/>
      <c r="G173" s="14"/>
      <c r="H173" s="14"/>
      <c r="I173" s="14"/>
      <c r="J173" s="14"/>
      <c r="K173" s="14"/>
      <c r="L173" s="300"/>
      <c r="M173" s="95" t="str">
        <f t="shared" si="2"/>
        <v xml:space="preserve">   </v>
      </c>
    </row>
    <row r="174" spans="1:13" hidden="1" x14ac:dyDescent="0.2">
      <c r="A174" s="296"/>
      <c r="B174" s="173" t="str">
        <f>Capacidades!M166</f>
        <v xml:space="preserve">   </v>
      </c>
      <c r="C174" s="174"/>
      <c r="D174" s="13"/>
      <c r="E174" s="13"/>
      <c r="F174" s="14"/>
      <c r="G174" s="14"/>
      <c r="H174" s="14"/>
      <c r="I174" s="14"/>
      <c r="J174" s="14"/>
      <c r="K174" s="14"/>
      <c r="L174" s="300"/>
      <c r="M174" s="95" t="str">
        <f t="shared" si="2"/>
        <v xml:space="preserve">   </v>
      </c>
    </row>
    <row r="175" spans="1:13" hidden="1" x14ac:dyDescent="0.2">
      <c r="A175" s="296"/>
      <c r="B175" s="173" t="str">
        <f>Capacidades!M167</f>
        <v xml:space="preserve">   </v>
      </c>
      <c r="C175" s="174"/>
      <c r="D175" s="13"/>
      <c r="E175" s="13"/>
      <c r="F175" s="14"/>
      <c r="G175" s="14"/>
      <c r="H175" s="14"/>
      <c r="I175" s="14"/>
      <c r="J175" s="14"/>
      <c r="K175" s="14"/>
      <c r="L175" s="300"/>
      <c r="M175" s="95" t="str">
        <f t="shared" si="2"/>
        <v xml:space="preserve">   </v>
      </c>
    </row>
    <row r="176" spans="1:13" ht="8.25" hidden="1" customHeight="1" x14ac:dyDescent="0.2">
      <c r="A176" s="296"/>
      <c r="B176" s="173" t="str">
        <f>Capacidades!M168</f>
        <v xml:space="preserve">   </v>
      </c>
      <c r="C176" s="174"/>
      <c r="D176" s="13"/>
      <c r="E176" s="13"/>
      <c r="F176" s="14"/>
      <c r="G176" s="14"/>
      <c r="H176" s="14"/>
      <c r="I176" s="14"/>
      <c r="J176" s="14"/>
      <c r="K176" s="14"/>
      <c r="L176" s="300"/>
      <c r="M176" s="95" t="str">
        <f t="shared" si="2"/>
        <v xml:space="preserve">   </v>
      </c>
    </row>
    <row r="177" spans="1:13" hidden="1" x14ac:dyDescent="0.2">
      <c r="A177" s="297"/>
      <c r="B177" s="173" t="str">
        <f>Capacidades!M169</f>
        <v xml:space="preserve">   </v>
      </c>
      <c r="C177" s="174"/>
      <c r="D177" s="15"/>
      <c r="E177" s="15"/>
      <c r="F177" s="16"/>
      <c r="G177" s="16"/>
      <c r="H177" s="16"/>
      <c r="I177" s="16"/>
      <c r="J177" s="16"/>
      <c r="K177" s="16"/>
      <c r="L177" s="301"/>
      <c r="M177" s="95" t="str">
        <f t="shared" si="2"/>
        <v xml:space="preserve">   </v>
      </c>
    </row>
    <row r="178" spans="1:13" hidden="1" x14ac:dyDescent="0.2">
      <c r="A178" s="295" t="str">
        <f>Capacidades!L170</f>
        <v xml:space="preserve">       </v>
      </c>
      <c r="B178" s="173" t="str">
        <f>Capacidades!M170</f>
        <v xml:space="preserve">   </v>
      </c>
      <c r="C178" s="174"/>
      <c r="D178" s="11">
        <f>Organización_Modular!F26</f>
        <v>0</v>
      </c>
      <c r="E178" s="11">
        <f>Organización_Modular!G26</f>
        <v>0</v>
      </c>
      <c r="F178" s="11">
        <f>Organización_Modular!H26</f>
        <v>0</v>
      </c>
      <c r="G178" s="11">
        <f>Organización_Modular!I26</f>
        <v>0</v>
      </c>
      <c r="H178" s="12">
        <f>SUM(F178:G178)</f>
        <v>0</v>
      </c>
      <c r="I178" s="12">
        <f>F178*16</f>
        <v>0</v>
      </c>
      <c r="J178" s="12">
        <f>G178*32</f>
        <v>0</v>
      </c>
      <c r="K178" s="12">
        <f>SUM(I178:J178)</f>
        <v>0</v>
      </c>
      <c r="L178" s="299"/>
      <c r="M178" s="95" t="str">
        <f t="shared" si="2"/>
        <v xml:space="preserve">   </v>
      </c>
    </row>
    <row r="179" spans="1:13" hidden="1" x14ac:dyDescent="0.2">
      <c r="A179" s="296"/>
      <c r="B179" s="173" t="str">
        <f>Capacidades!M171</f>
        <v xml:space="preserve">   </v>
      </c>
      <c r="C179" s="174"/>
      <c r="D179" s="13"/>
      <c r="E179" s="13"/>
      <c r="F179" s="14"/>
      <c r="G179" s="14"/>
      <c r="H179" s="14"/>
      <c r="I179" s="14"/>
      <c r="J179" s="14"/>
      <c r="K179" s="14"/>
      <c r="L179" s="300"/>
      <c r="M179" s="95" t="str">
        <f t="shared" si="2"/>
        <v xml:space="preserve">   </v>
      </c>
    </row>
    <row r="180" spans="1:13" hidden="1" x14ac:dyDescent="0.2">
      <c r="A180" s="296"/>
      <c r="B180" s="173" t="str">
        <f>Capacidades!M172</f>
        <v xml:space="preserve">   </v>
      </c>
      <c r="C180" s="174"/>
      <c r="D180" s="13"/>
      <c r="E180" s="13"/>
      <c r="F180" s="14"/>
      <c r="G180" s="14"/>
      <c r="H180" s="14"/>
      <c r="I180" s="14"/>
      <c r="J180" s="14"/>
      <c r="K180" s="14"/>
      <c r="L180" s="300"/>
      <c r="M180" s="95" t="str">
        <f t="shared" si="2"/>
        <v xml:space="preserve">   </v>
      </c>
    </row>
    <row r="181" spans="1:13" hidden="1" x14ac:dyDescent="0.2">
      <c r="A181" s="296"/>
      <c r="B181" s="173" t="str">
        <f>Capacidades!M173</f>
        <v xml:space="preserve">   </v>
      </c>
      <c r="C181" s="174"/>
      <c r="D181" s="13"/>
      <c r="E181" s="13"/>
      <c r="F181" s="14"/>
      <c r="G181" s="14"/>
      <c r="H181" s="14"/>
      <c r="I181" s="14"/>
      <c r="J181" s="14"/>
      <c r="K181" s="14"/>
      <c r="L181" s="300"/>
      <c r="M181" s="95" t="str">
        <f t="shared" si="2"/>
        <v xml:space="preserve">   </v>
      </c>
    </row>
    <row r="182" spans="1:13" hidden="1" x14ac:dyDescent="0.2">
      <c r="A182" s="296"/>
      <c r="B182" s="173" t="str">
        <f>Capacidades!M174</f>
        <v xml:space="preserve">   </v>
      </c>
      <c r="C182" s="174"/>
      <c r="D182" s="13"/>
      <c r="E182" s="13"/>
      <c r="F182" s="14"/>
      <c r="G182" s="14"/>
      <c r="H182" s="14"/>
      <c r="I182" s="14"/>
      <c r="J182" s="14"/>
      <c r="K182" s="14"/>
      <c r="L182" s="300"/>
      <c r="M182" s="95" t="str">
        <f t="shared" si="2"/>
        <v xml:space="preserve">   </v>
      </c>
    </row>
    <row r="183" spans="1:13" hidden="1" x14ac:dyDescent="0.2">
      <c r="A183" s="296"/>
      <c r="B183" s="173" t="str">
        <f>Capacidades!M175</f>
        <v xml:space="preserve">   </v>
      </c>
      <c r="C183" s="174"/>
      <c r="D183" s="13"/>
      <c r="E183" s="13"/>
      <c r="F183" s="14"/>
      <c r="G183" s="14"/>
      <c r="H183" s="14"/>
      <c r="I183" s="14"/>
      <c r="J183" s="14"/>
      <c r="K183" s="14"/>
      <c r="L183" s="300"/>
      <c r="M183" s="95" t="str">
        <f t="shared" si="2"/>
        <v xml:space="preserve">   </v>
      </c>
    </row>
    <row r="184" spans="1:13" hidden="1" x14ac:dyDescent="0.2">
      <c r="A184" s="296"/>
      <c r="B184" s="173" t="str">
        <f>Capacidades!M176</f>
        <v xml:space="preserve">   </v>
      </c>
      <c r="C184" s="174"/>
      <c r="D184" s="13"/>
      <c r="E184" s="13"/>
      <c r="F184" s="14"/>
      <c r="G184" s="14"/>
      <c r="H184" s="14"/>
      <c r="I184" s="14"/>
      <c r="J184" s="14"/>
      <c r="K184" s="14"/>
      <c r="L184" s="300"/>
      <c r="M184" s="95" t="str">
        <f t="shared" si="2"/>
        <v xml:space="preserve">   </v>
      </c>
    </row>
    <row r="185" spans="1:13" hidden="1" x14ac:dyDescent="0.2">
      <c r="A185" s="296"/>
      <c r="B185" s="173" t="str">
        <f>Capacidades!M177</f>
        <v xml:space="preserve">   </v>
      </c>
      <c r="C185" s="174"/>
      <c r="D185" s="13"/>
      <c r="E185" s="13"/>
      <c r="F185" s="14"/>
      <c r="G185" s="14"/>
      <c r="H185" s="14"/>
      <c r="I185" s="14"/>
      <c r="J185" s="14"/>
      <c r="K185" s="14"/>
      <c r="L185" s="300"/>
      <c r="M185" s="95" t="str">
        <f t="shared" si="2"/>
        <v xml:space="preserve">   </v>
      </c>
    </row>
    <row r="186" spans="1:13" hidden="1" x14ac:dyDescent="0.2">
      <c r="A186" s="296"/>
      <c r="B186" s="173" t="str">
        <f>Capacidades!M178</f>
        <v xml:space="preserve">   </v>
      </c>
      <c r="C186" s="174"/>
      <c r="D186" s="13"/>
      <c r="E186" s="13"/>
      <c r="F186" s="14"/>
      <c r="G186" s="14"/>
      <c r="H186" s="14"/>
      <c r="I186" s="14"/>
      <c r="J186" s="14"/>
      <c r="K186" s="14"/>
      <c r="L186" s="300"/>
      <c r="M186" s="95" t="str">
        <f t="shared" si="2"/>
        <v xml:space="preserve">   </v>
      </c>
    </row>
    <row r="187" spans="1:13" hidden="1" x14ac:dyDescent="0.2">
      <c r="A187" s="297"/>
      <c r="B187" s="173" t="str">
        <f>Capacidades!M179</f>
        <v xml:space="preserve">   </v>
      </c>
      <c r="C187" s="174"/>
      <c r="D187" s="15"/>
      <c r="E187" s="15"/>
      <c r="F187" s="16"/>
      <c r="G187" s="16"/>
      <c r="H187" s="16"/>
      <c r="I187" s="16"/>
      <c r="J187" s="16"/>
      <c r="K187" s="16"/>
      <c r="L187" s="301"/>
      <c r="M187" s="95" t="str">
        <f t="shared" si="2"/>
        <v xml:space="preserve">   </v>
      </c>
    </row>
    <row r="188" spans="1:13" hidden="1" x14ac:dyDescent="0.2">
      <c r="A188" s="295" t="str">
        <f>Capacidades!L180</f>
        <v xml:space="preserve">       </v>
      </c>
      <c r="B188" s="173" t="str">
        <f>Capacidades!M180</f>
        <v xml:space="preserve">   </v>
      </c>
      <c r="C188" s="174"/>
      <c r="D188" s="11">
        <f>Organización_Modular!F27</f>
        <v>0</v>
      </c>
      <c r="E188" s="11">
        <f>Organización_Modular!G27</f>
        <v>0</v>
      </c>
      <c r="F188" s="11">
        <f>Organización_Modular!H27</f>
        <v>0</v>
      </c>
      <c r="G188" s="11">
        <f>Organización_Modular!I27</f>
        <v>0</v>
      </c>
      <c r="H188" s="12">
        <f>SUM(F188:G188)</f>
        <v>0</v>
      </c>
      <c r="I188" s="12">
        <f>F188*16</f>
        <v>0</v>
      </c>
      <c r="J188" s="12">
        <f>G188*32</f>
        <v>0</v>
      </c>
      <c r="K188" s="12">
        <f>SUM(I188:J188)</f>
        <v>0</v>
      </c>
      <c r="L188" s="299"/>
      <c r="M188" s="95" t="str">
        <f t="shared" si="2"/>
        <v xml:space="preserve">   </v>
      </c>
    </row>
    <row r="189" spans="1:13" hidden="1" x14ac:dyDescent="0.2">
      <c r="A189" s="296"/>
      <c r="B189" s="173" t="str">
        <f>Capacidades!M181</f>
        <v xml:space="preserve">   </v>
      </c>
      <c r="C189" s="174"/>
      <c r="D189" s="13"/>
      <c r="E189" s="13"/>
      <c r="F189" s="14"/>
      <c r="G189" s="14"/>
      <c r="H189" s="14"/>
      <c r="I189" s="14"/>
      <c r="J189" s="14"/>
      <c r="K189" s="14"/>
      <c r="L189" s="300"/>
      <c r="M189" s="95" t="str">
        <f t="shared" si="2"/>
        <v xml:space="preserve">   </v>
      </c>
    </row>
    <row r="190" spans="1:13" hidden="1" x14ac:dyDescent="0.2">
      <c r="A190" s="296"/>
      <c r="B190" s="173" t="str">
        <f>Capacidades!M182</f>
        <v xml:space="preserve">   </v>
      </c>
      <c r="C190" s="174"/>
      <c r="D190" s="13"/>
      <c r="E190" s="13"/>
      <c r="F190" s="14"/>
      <c r="G190" s="14"/>
      <c r="H190" s="14"/>
      <c r="I190" s="14"/>
      <c r="J190" s="14"/>
      <c r="K190" s="14"/>
      <c r="L190" s="300"/>
      <c r="M190" s="95" t="str">
        <f t="shared" si="2"/>
        <v xml:space="preserve">   </v>
      </c>
    </row>
    <row r="191" spans="1:13" hidden="1" x14ac:dyDescent="0.2">
      <c r="A191" s="296"/>
      <c r="B191" s="173" t="str">
        <f>Capacidades!M183</f>
        <v xml:space="preserve">   </v>
      </c>
      <c r="C191" s="174"/>
      <c r="D191" s="13"/>
      <c r="E191" s="13"/>
      <c r="F191" s="14"/>
      <c r="G191" s="14"/>
      <c r="H191" s="14"/>
      <c r="I191" s="14"/>
      <c r="J191" s="14"/>
      <c r="K191" s="14"/>
      <c r="L191" s="300"/>
      <c r="M191" s="95" t="str">
        <f t="shared" si="2"/>
        <v xml:space="preserve">   </v>
      </c>
    </row>
    <row r="192" spans="1:13" hidden="1" x14ac:dyDescent="0.2">
      <c r="A192" s="296"/>
      <c r="B192" s="173" t="str">
        <f>Capacidades!M184</f>
        <v xml:space="preserve">   </v>
      </c>
      <c r="C192" s="174"/>
      <c r="D192" s="13"/>
      <c r="E192" s="13"/>
      <c r="F192" s="14"/>
      <c r="G192" s="14"/>
      <c r="H192" s="14"/>
      <c r="I192" s="14"/>
      <c r="J192" s="14"/>
      <c r="K192" s="14"/>
      <c r="L192" s="300"/>
      <c r="M192" s="95" t="str">
        <f t="shared" si="2"/>
        <v xml:space="preserve">   </v>
      </c>
    </row>
    <row r="193" spans="1:13" hidden="1" x14ac:dyDescent="0.2">
      <c r="A193" s="296"/>
      <c r="B193" s="173" t="str">
        <f>Capacidades!M185</f>
        <v xml:space="preserve">   </v>
      </c>
      <c r="C193" s="174"/>
      <c r="D193" s="13"/>
      <c r="E193" s="13"/>
      <c r="F193" s="14"/>
      <c r="G193" s="14"/>
      <c r="H193" s="14"/>
      <c r="I193" s="14"/>
      <c r="J193" s="14"/>
      <c r="K193" s="14"/>
      <c r="L193" s="300"/>
      <c r="M193" s="95" t="str">
        <f t="shared" si="2"/>
        <v xml:space="preserve">   </v>
      </c>
    </row>
    <row r="194" spans="1:13" hidden="1" x14ac:dyDescent="0.2">
      <c r="A194" s="296"/>
      <c r="B194" s="173" t="str">
        <f>Capacidades!M186</f>
        <v xml:space="preserve">   </v>
      </c>
      <c r="C194" s="174"/>
      <c r="D194" s="13"/>
      <c r="E194" s="13"/>
      <c r="F194" s="14"/>
      <c r="G194" s="14"/>
      <c r="H194" s="14"/>
      <c r="I194" s="14"/>
      <c r="J194" s="14"/>
      <c r="K194" s="14"/>
      <c r="L194" s="300"/>
      <c r="M194" s="95" t="str">
        <f t="shared" si="2"/>
        <v xml:space="preserve">   </v>
      </c>
    </row>
    <row r="195" spans="1:13" hidden="1" x14ac:dyDescent="0.2">
      <c r="A195" s="296"/>
      <c r="B195" s="173" t="str">
        <f>Capacidades!M187</f>
        <v xml:space="preserve">   </v>
      </c>
      <c r="C195" s="174"/>
      <c r="D195" s="13"/>
      <c r="E195" s="13"/>
      <c r="F195" s="14"/>
      <c r="G195" s="14"/>
      <c r="H195" s="14"/>
      <c r="I195" s="14"/>
      <c r="J195" s="14"/>
      <c r="K195" s="14"/>
      <c r="L195" s="300"/>
      <c r="M195" s="95" t="str">
        <f t="shared" si="2"/>
        <v xml:space="preserve">   </v>
      </c>
    </row>
    <row r="196" spans="1:13" hidden="1" x14ac:dyDescent="0.2">
      <c r="A196" s="296"/>
      <c r="B196" s="173" t="str">
        <f>Capacidades!M188</f>
        <v xml:space="preserve">   </v>
      </c>
      <c r="C196" s="174"/>
      <c r="D196" s="13"/>
      <c r="E196" s="13"/>
      <c r="F196" s="14"/>
      <c r="G196" s="14"/>
      <c r="H196" s="14"/>
      <c r="I196" s="14"/>
      <c r="J196" s="14"/>
      <c r="K196" s="14"/>
      <c r="L196" s="300"/>
      <c r="M196" s="95" t="str">
        <f t="shared" si="2"/>
        <v xml:space="preserve">   </v>
      </c>
    </row>
    <row r="197" spans="1:13" hidden="1" x14ac:dyDescent="0.2">
      <c r="A197" s="297"/>
      <c r="B197" s="173" t="str">
        <f>Capacidades!M189</f>
        <v xml:space="preserve">   </v>
      </c>
      <c r="C197" s="174"/>
      <c r="D197" s="15"/>
      <c r="E197" s="15"/>
      <c r="F197" s="16"/>
      <c r="G197" s="16"/>
      <c r="H197" s="16"/>
      <c r="I197" s="16"/>
      <c r="J197" s="16"/>
      <c r="K197" s="16"/>
      <c r="L197" s="301"/>
      <c r="M197" s="95" t="str">
        <f t="shared" si="2"/>
        <v xml:space="preserve">   </v>
      </c>
    </row>
    <row r="198" spans="1:13" hidden="1" x14ac:dyDescent="0.2">
      <c r="A198" s="295" t="str">
        <f>Capacidades!L190</f>
        <v xml:space="preserve">       </v>
      </c>
      <c r="B198" s="173" t="str">
        <f>Capacidades!M190</f>
        <v xml:space="preserve">   </v>
      </c>
      <c r="C198" s="174"/>
      <c r="D198" s="11">
        <f>Organización_Modular!F28</f>
        <v>0</v>
      </c>
      <c r="E198" s="11">
        <f>Organización_Modular!G28</f>
        <v>0</v>
      </c>
      <c r="F198" s="11">
        <f>Organización_Modular!H28</f>
        <v>0</v>
      </c>
      <c r="G198" s="11">
        <f>Organización_Modular!I28</f>
        <v>0</v>
      </c>
      <c r="H198" s="12">
        <f>SUM(F198:G198)</f>
        <v>0</v>
      </c>
      <c r="I198" s="12">
        <f>F198*16</f>
        <v>0</v>
      </c>
      <c r="J198" s="12">
        <f>G198*32</f>
        <v>0</v>
      </c>
      <c r="K198" s="12">
        <f>SUM(I198:J198)</f>
        <v>0</v>
      </c>
      <c r="L198" s="299"/>
      <c r="M198" s="95" t="str">
        <f t="shared" si="2"/>
        <v xml:space="preserve">   </v>
      </c>
    </row>
    <row r="199" spans="1:13" ht="6" hidden="1" customHeight="1" x14ac:dyDescent="0.2">
      <c r="A199" s="296"/>
      <c r="B199" s="173" t="str">
        <f>Capacidades!M191</f>
        <v xml:space="preserve">   </v>
      </c>
      <c r="C199" s="174"/>
      <c r="D199" s="13"/>
      <c r="E199" s="13"/>
      <c r="F199" s="14"/>
      <c r="G199" s="14"/>
      <c r="H199" s="14"/>
      <c r="I199" s="14"/>
      <c r="J199" s="14"/>
      <c r="K199" s="14"/>
      <c r="L199" s="300"/>
      <c r="M199" s="95" t="str">
        <f t="shared" si="2"/>
        <v xml:space="preserve">   </v>
      </c>
    </row>
    <row r="200" spans="1:13" hidden="1" x14ac:dyDescent="0.2">
      <c r="A200" s="296"/>
      <c r="B200" s="173" t="str">
        <f>Capacidades!M192</f>
        <v xml:space="preserve">   </v>
      </c>
      <c r="C200" s="174"/>
      <c r="D200" s="13"/>
      <c r="E200" s="13"/>
      <c r="F200" s="14"/>
      <c r="G200" s="14"/>
      <c r="H200" s="14"/>
      <c r="I200" s="14"/>
      <c r="J200" s="14"/>
      <c r="K200" s="14"/>
      <c r="L200" s="300"/>
      <c r="M200" s="95" t="str">
        <f t="shared" si="2"/>
        <v xml:space="preserve">   </v>
      </c>
    </row>
    <row r="201" spans="1:13" hidden="1" x14ac:dyDescent="0.2">
      <c r="A201" s="296"/>
      <c r="B201" s="173" t="str">
        <f>Capacidades!M193</f>
        <v xml:space="preserve">   </v>
      </c>
      <c r="C201" s="174"/>
      <c r="D201" s="13"/>
      <c r="E201" s="13"/>
      <c r="F201" s="14"/>
      <c r="G201" s="14"/>
      <c r="H201" s="14"/>
      <c r="I201" s="14"/>
      <c r="J201" s="14"/>
      <c r="K201" s="14"/>
      <c r="L201" s="300"/>
      <c r="M201" s="95" t="str">
        <f t="shared" si="2"/>
        <v xml:space="preserve">   </v>
      </c>
    </row>
    <row r="202" spans="1:13" hidden="1" x14ac:dyDescent="0.2">
      <c r="A202" s="296"/>
      <c r="B202" s="173" t="str">
        <f>Capacidades!M194</f>
        <v xml:space="preserve">   </v>
      </c>
      <c r="C202" s="174"/>
      <c r="D202" s="13"/>
      <c r="E202" s="13"/>
      <c r="F202" s="14"/>
      <c r="G202" s="14"/>
      <c r="H202" s="14"/>
      <c r="I202" s="14"/>
      <c r="J202" s="14"/>
      <c r="K202" s="14"/>
      <c r="L202" s="300"/>
      <c r="M202" s="95" t="str">
        <f t="shared" si="2"/>
        <v xml:space="preserve">   </v>
      </c>
    </row>
    <row r="203" spans="1:13" hidden="1" x14ac:dyDescent="0.2">
      <c r="A203" s="296"/>
      <c r="B203" s="173" t="str">
        <f>Capacidades!M195</f>
        <v xml:space="preserve">   </v>
      </c>
      <c r="C203" s="174"/>
      <c r="D203" s="13"/>
      <c r="E203" s="13"/>
      <c r="F203" s="14"/>
      <c r="G203" s="14"/>
      <c r="H203" s="14"/>
      <c r="I203" s="14"/>
      <c r="J203" s="14"/>
      <c r="K203" s="14"/>
      <c r="L203" s="300"/>
      <c r="M203" s="95" t="str">
        <f t="shared" si="2"/>
        <v xml:space="preserve">   </v>
      </c>
    </row>
    <row r="204" spans="1:13" hidden="1" x14ac:dyDescent="0.2">
      <c r="A204" s="296"/>
      <c r="B204" s="173" t="str">
        <f>Capacidades!M196</f>
        <v xml:space="preserve">   </v>
      </c>
      <c r="C204" s="174"/>
      <c r="D204" s="13"/>
      <c r="E204" s="13"/>
      <c r="F204" s="14"/>
      <c r="G204" s="14"/>
      <c r="H204" s="14"/>
      <c r="I204" s="14"/>
      <c r="J204" s="14"/>
      <c r="K204" s="14"/>
      <c r="L204" s="300"/>
      <c r="M204" s="95" t="str">
        <f t="shared" si="2"/>
        <v xml:space="preserve">   </v>
      </c>
    </row>
    <row r="205" spans="1:13" hidden="1" x14ac:dyDescent="0.2">
      <c r="A205" s="296"/>
      <c r="B205" s="173" t="str">
        <f>Capacidades!M197</f>
        <v xml:space="preserve">   </v>
      </c>
      <c r="C205" s="174"/>
      <c r="D205" s="13"/>
      <c r="E205" s="13"/>
      <c r="F205" s="14"/>
      <c r="G205" s="14"/>
      <c r="H205" s="14"/>
      <c r="I205" s="14"/>
      <c r="J205" s="14"/>
      <c r="K205" s="14"/>
      <c r="L205" s="300"/>
      <c r="M205" s="95" t="str">
        <f t="shared" si="2"/>
        <v xml:space="preserve">   </v>
      </c>
    </row>
    <row r="206" spans="1:13" hidden="1" x14ac:dyDescent="0.2">
      <c r="A206" s="296"/>
      <c r="B206" s="173" t="str">
        <f>Capacidades!M198</f>
        <v xml:space="preserve">   </v>
      </c>
      <c r="C206" s="174"/>
      <c r="D206" s="13"/>
      <c r="E206" s="13"/>
      <c r="F206" s="14"/>
      <c r="G206" s="14"/>
      <c r="H206" s="14"/>
      <c r="I206" s="14"/>
      <c r="J206" s="14"/>
      <c r="K206" s="14"/>
      <c r="L206" s="300"/>
      <c r="M206" s="95" t="str">
        <f t="shared" si="2"/>
        <v xml:space="preserve">   </v>
      </c>
    </row>
    <row r="207" spans="1:13" hidden="1" x14ac:dyDescent="0.2">
      <c r="A207" s="297"/>
      <c r="B207" s="173" t="str">
        <f>Capacidades!M199</f>
        <v xml:space="preserve">   </v>
      </c>
      <c r="C207" s="174"/>
      <c r="D207" s="15"/>
      <c r="E207" s="15"/>
      <c r="F207" s="16"/>
      <c r="G207" s="16"/>
      <c r="H207" s="16"/>
      <c r="I207" s="16"/>
      <c r="J207" s="16"/>
      <c r="K207" s="16"/>
      <c r="L207" s="301"/>
      <c r="M207" s="95" t="str">
        <f t="shared" si="2"/>
        <v xml:space="preserve">   </v>
      </c>
    </row>
    <row r="208" spans="1:13" hidden="1" x14ac:dyDescent="0.2">
      <c r="A208" s="295" t="str">
        <f>Capacidades!L200</f>
        <v xml:space="preserve">       </v>
      </c>
      <c r="B208" s="173" t="str">
        <f>Capacidades!M200</f>
        <v xml:space="preserve">   </v>
      </c>
      <c r="C208" s="174"/>
      <c r="D208" s="11">
        <f>Organización_Modular!F29</f>
        <v>0</v>
      </c>
      <c r="E208" s="11">
        <f>Organización_Modular!G29</f>
        <v>0</v>
      </c>
      <c r="F208" s="11">
        <f>Organización_Modular!H29</f>
        <v>0</v>
      </c>
      <c r="G208" s="11">
        <f>Organización_Modular!I29</f>
        <v>0</v>
      </c>
      <c r="H208" s="12">
        <f>SUM(F208:G208)</f>
        <v>0</v>
      </c>
      <c r="I208" s="12">
        <f>F208*16</f>
        <v>0</v>
      </c>
      <c r="J208" s="12">
        <f>G208*32</f>
        <v>0</v>
      </c>
      <c r="K208" s="12">
        <f>SUM(I208:J208)</f>
        <v>0</v>
      </c>
      <c r="L208" s="299"/>
      <c r="M208" s="95" t="str">
        <f t="shared" si="2"/>
        <v xml:space="preserve">   </v>
      </c>
    </row>
    <row r="209" spans="1:13" hidden="1" x14ac:dyDescent="0.2">
      <c r="A209" s="296"/>
      <c r="B209" s="173" t="str">
        <f>Capacidades!M201</f>
        <v xml:space="preserve">   </v>
      </c>
      <c r="C209" s="174"/>
      <c r="D209" s="13"/>
      <c r="E209" s="13"/>
      <c r="F209" s="14"/>
      <c r="G209" s="14"/>
      <c r="H209" s="14"/>
      <c r="I209" s="14"/>
      <c r="J209" s="14"/>
      <c r="K209" s="14"/>
      <c r="L209" s="300"/>
      <c r="M209" s="95" t="str">
        <f t="shared" si="2"/>
        <v xml:space="preserve">   </v>
      </c>
    </row>
    <row r="210" spans="1:13" hidden="1" x14ac:dyDescent="0.2">
      <c r="A210" s="296"/>
      <c r="B210" s="173" t="str">
        <f>Capacidades!M202</f>
        <v xml:space="preserve">   </v>
      </c>
      <c r="C210" s="174"/>
      <c r="D210" s="13"/>
      <c r="E210" s="13"/>
      <c r="F210" s="14"/>
      <c r="G210" s="14"/>
      <c r="H210" s="14"/>
      <c r="I210" s="14"/>
      <c r="J210" s="14"/>
      <c r="K210" s="14"/>
      <c r="L210" s="300"/>
      <c r="M210" s="95" t="str">
        <f t="shared" si="2"/>
        <v xml:space="preserve">   </v>
      </c>
    </row>
    <row r="211" spans="1:13" hidden="1" x14ac:dyDescent="0.2">
      <c r="A211" s="296"/>
      <c r="B211" s="173" t="str">
        <f>Capacidades!M203</f>
        <v xml:space="preserve">   </v>
      </c>
      <c r="C211" s="174"/>
      <c r="D211" s="13"/>
      <c r="E211" s="13"/>
      <c r="F211" s="14"/>
      <c r="G211" s="14"/>
      <c r="H211" s="14"/>
      <c r="I211" s="14"/>
      <c r="J211" s="14"/>
      <c r="K211" s="14"/>
      <c r="L211" s="300"/>
      <c r="M211" s="95" t="str">
        <f t="shared" ref="M211:M217" si="3">B211</f>
        <v xml:space="preserve">   </v>
      </c>
    </row>
    <row r="212" spans="1:13" hidden="1" x14ac:dyDescent="0.2">
      <c r="A212" s="296"/>
      <c r="B212" s="173" t="str">
        <f>Capacidades!M204</f>
        <v xml:space="preserve">   </v>
      </c>
      <c r="C212" s="174"/>
      <c r="D212" s="13"/>
      <c r="E212" s="13"/>
      <c r="F212" s="14"/>
      <c r="G212" s="14"/>
      <c r="H212" s="14"/>
      <c r="I212" s="14"/>
      <c r="J212" s="14"/>
      <c r="K212" s="14"/>
      <c r="L212" s="300"/>
      <c r="M212" s="95" t="str">
        <f t="shared" si="3"/>
        <v xml:space="preserve">   </v>
      </c>
    </row>
    <row r="213" spans="1:13" hidden="1" x14ac:dyDescent="0.2">
      <c r="A213" s="296"/>
      <c r="B213" s="173" t="str">
        <f>Capacidades!M205</f>
        <v xml:space="preserve">   </v>
      </c>
      <c r="C213" s="174"/>
      <c r="D213" s="13"/>
      <c r="E213" s="13"/>
      <c r="F213" s="14"/>
      <c r="G213" s="14"/>
      <c r="H213" s="14"/>
      <c r="I213" s="14"/>
      <c r="J213" s="14"/>
      <c r="K213" s="14"/>
      <c r="L213" s="300"/>
      <c r="M213" s="95" t="str">
        <f t="shared" si="3"/>
        <v xml:space="preserve">   </v>
      </c>
    </row>
    <row r="214" spans="1:13" hidden="1" x14ac:dyDescent="0.2">
      <c r="A214" s="296"/>
      <c r="B214" s="173" t="str">
        <f>Capacidades!M206</f>
        <v xml:space="preserve">   </v>
      </c>
      <c r="C214" s="174"/>
      <c r="D214" s="13"/>
      <c r="E214" s="13"/>
      <c r="F214" s="14"/>
      <c r="G214" s="14"/>
      <c r="H214" s="14"/>
      <c r="I214" s="14"/>
      <c r="J214" s="14"/>
      <c r="K214" s="14"/>
      <c r="L214" s="300"/>
      <c r="M214" s="95" t="str">
        <f t="shared" si="3"/>
        <v xml:space="preserve">   </v>
      </c>
    </row>
    <row r="215" spans="1:13" hidden="1" x14ac:dyDescent="0.2">
      <c r="A215" s="296"/>
      <c r="B215" s="173" t="str">
        <f>Capacidades!M207</f>
        <v xml:space="preserve">   </v>
      </c>
      <c r="C215" s="174"/>
      <c r="D215" s="13"/>
      <c r="E215" s="13"/>
      <c r="F215" s="14"/>
      <c r="G215" s="14"/>
      <c r="H215" s="14"/>
      <c r="I215" s="14"/>
      <c r="J215" s="14"/>
      <c r="K215" s="14"/>
      <c r="L215" s="300"/>
      <c r="M215" s="95" t="str">
        <f t="shared" si="3"/>
        <v xml:space="preserve">   </v>
      </c>
    </row>
    <row r="216" spans="1:13" hidden="1" x14ac:dyDescent="0.2">
      <c r="A216" s="296"/>
      <c r="B216" s="173" t="str">
        <f>Capacidades!M208</f>
        <v xml:space="preserve">   </v>
      </c>
      <c r="C216" s="174"/>
      <c r="D216" s="13"/>
      <c r="E216" s="13"/>
      <c r="F216" s="14"/>
      <c r="G216" s="14"/>
      <c r="H216" s="14"/>
      <c r="I216" s="14"/>
      <c r="J216" s="14"/>
      <c r="K216" s="14"/>
      <c r="L216" s="300"/>
      <c r="M216" s="95" t="str">
        <f t="shared" si="3"/>
        <v xml:space="preserve">   </v>
      </c>
    </row>
    <row r="217" spans="1:13" hidden="1" x14ac:dyDescent="0.2">
      <c r="A217" s="297"/>
      <c r="B217" s="173" t="str">
        <f>Capacidades!M209</f>
        <v xml:space="preserve">   </v>
      </c>
      <c r="C217" s="174"/>
      <c r="D217" s="15"/>
      <c r="E217" s="15"/>
      <c r="F217" s="16"/>
      <c r="G217" s="16"/>
      <c r="H217" s="16"/>
      <c r="I217" s="16"/>
      <c r="J217" s="16"/>
      <c r="K217" s="16"/>
      <c r="L217" s="301"/>
      <c r="M217" s="95" t="str">
        <f t="shared" si="3"/>
        <v xml:space="preserve">   </v>
      </c>
    </row>
    <row r="218" spans="1:13" ht="23.25" customHeight="1" x14ac:dyDescent="0.2">
      <c r="A218" s="305" t="s">
        <v>102</v>
      </c>
      <c r="B218" s="305"/>
      <c r="C218" s="305"/>
      <c r="D218" s="305"/>
      <c r="E218" s="305"/>
      <c r="F218" s="305"/>
      <c r="G218" s="305"/>
      <c r="H218" s="305"/>
      <c r="I218" s="305"/>
      <c r="J218" s="305"/>
      <c r="K218" s="305"/>
      <c r="L218" s="305"/>
      <c r="M218" s="95" t="str">
        <f>A218</f>
        <v>COMPETENCIAS PARA LA EMPLEABILIDAD INCORPORADAS MEDIANTE UNIDAD DIDÁCTICA</v>
      </c>
    </row>
    <row r="219" spans="1:13" ht="51" customHeight="1" x14ac:dyDescent="0.2">
      <c r="A219" s="306" t="str">
        <f>Organización_Modular!C30</f>
        <v>CE1.  Comunicación efectiva.- Expresar y comprender de manera clara, conceptos, ideas y sentimientos, hechos y opiniones para comunicarse e interactuar con otras personas en contextos sociales y laborales diversos.                   CE3.  Tecnologias de la informacion.- Utilizar de manera adecuada las diferentes herramientas informáticas de las TIC para buscar y analizar información, comunicarse con otros y realizar procedimientos o tareas vinculados al área profesional, de acuerdo a los requerimientos de su entorno laboral. CE4.   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v>
      </c>
      <c r="B219" s="306"/>
      <c r="C219" s="306"/>
      <c r="D219" s="306"/>
      <c r="E219" s="306"/>
      <c r="F219" s="306"/>
      <c r="G219" s="306"/>
      <c r="H219" s="306"/>
      <c r="I219" s="306"/>
      <c r="J219" s="306"/>
      <c r="K219" s="306"/>
      <c r="L219" s="306"/>
      <c r="M219" s="95" t="str">
        <f>A219</f>
        <v>CE1.  Comunicación efectiva.- Expresar y comprender de manera clara, conceptos, ideas y sentimientos, hechos y opiniones para comunicarse e interactuar con otras personas en contextos sociales y laborales diversos.                   CE3.  Tecnologias de la informacion.- Utilizar de manera adecuada las diferentes herramientas informáticas de las TIC para buscar y analizar información, comunicarse con otros y realizar procedimientos o tareas vinculados al área profesional, de acuerdo a los requerimientos de su entorno laboral. CE4.   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v>
      </c>
    </row>
    <row r="220" spans="1:13" ht="12.75" customHeight="1" x14ac:dyDescent="0.2">
      <c r="A220" s="303" t="s">
        <v>96</v>
      </c>
      <c r="B220" s="310" t="s">
        <v>95</v>
      </c>
      <c r="C220" s="303" t="s">
        <v>94</v>
      </c>
      <c r="D220" s="303" t="s">
        <v>0</v>
      </c>
      <c r="E220" s="298" t="s">
        <v>61</v>
      </c>
      <c r="F220" s="303" t="s">
        <v>87</v>
      </c>
      <c r="G220" s="303"/>
      <c r="H220" s="303" t="s">
        <v>87</v>
      </c>
      <c r="I220" s="303" t="s">
        <v>93</v>
      </c>
      <c r="J220" s="303"/>
      <c r="K220" s="303" t="s">
        <v>93</v>
      </c>
      <c r="L220" s="303" t="s">
        <v>92</v>
      </c>
      <c r="M220" s="95" t="str">
        <f t="shared" ref="M220" si="4">A220</f>
        <v>CAPACIDADES DE EMPLEABILIDAD</v>
      </c>
    </row>
    <row r="221" spans="1:13" x14ac:dyDescent="0.2">
      <c r="A221" s="303"/>
      <c r="B221" s="310"/>
      <c r="C221" s="303"/>
      <c r="D221" s="303"/>
      <c r="E221" s="298"/>
      <c r="F221" s="164" t="s">
        <v>91</v>
      </c>
      <c r="G221" s="164" t="s">
        <v>90</v>
      </c>
      <c r="H221" s="303"/>
      <c r="I221" s="164" t="s">
        <v>91</v>
      </c>
      <c r="J221" s="164" t="s">
        <v>90</v>
      </c>
      <c r="K221" s="303"/>
      <c r="L221" s="303"/>
      <c r="M221" s="95" t="str">
        <f>A220</f>
        <v>CAPACIDADES DE EMPLEABILIDAD</v>
      </c>
    </row>
    <row r="222" spans="1:13" ht="72" customHeight="1" x14ac:dyDescent="0.2">
      <c r="A222" s="295" t="str">
        <f>Capacidades!L210</f>
        <v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v>
      </c>
      <c r="B222" s="173" t="str">
        <f>Capacidades!M210</f>
        <v>C1.I1 Expresa  conceptos, ideas, sentimientos  y hechos en forma oral,  en situaciones vinculadas a su entorno personal y profesional  respetando la interculturalidad lingüística.</v>
      </c>
      <c r="C222" s="176" t="s">
        <v>884</v>
      </c>
      <c r="D222" s="13" t="str">
        <f>Organización_Modular!F30</f>
        <v>Comunicación oral</v>
      </c>
      <c r="E222" s="13" t="str">
        <f>Organización_Modular!G30</f>
        <v>I</v>
      </c>
      <c r="F222" s="13">
        <f>Organización_Modular!H30</f>
        <v>1</v>
      </c>
      <c r="G222" s="13">
        <f>Organización_Modular!I30</f>
        <v>1</v>
      </c>
      <c r="H222" s="14">
        <f>SUM(F222:G222)</f>
        <v>2</v>
      </c>
      <c r="I222" s="14">
        <f>F222*16</f>
        <v>16</v>
      </c>
      <c r="J222" s="14">
        <f>G222*32</f>
        <v>32</v>
      </c>
      <c r="K222" s="14">
        <f>SUM(I222:J222)</f>
        <v>48</v>
      </c>
      <c r="L222" s="300" t="s">
        <v>931</v>
      </c>
      <c r="M222" s="95" t="str">
        <f>B222</f>
        <v>C1.I1 Expresa  conceptos, ideas, sentimientos  y hechos en forma oral,  en situaciones vinculadas a su entorno personal y profesional  respetando la interculturalidad lingüística.</v>
      </c>
    </row>
    <row r="223" spans="1:13" ht="48" x14ac:dyDescent="0.2">
      <c r="A223" s="296"/>
      <c r="B223" s="173" t="str">
        <f>Capacidades!M211</f>
        <v>C1.I2 Interpreta  información de manera oral  en situaciones vinculadas a su entorno personal y profesional,  utilizando técnicas de comunicación y reconociendo la intención de su interlocutor.</v>
      </c>
      <c r="C223" s="174" t="s">
        <v>885</v>
      </c>
      <c r="D223" s="13"/>
      <c r="E223" s="13"/>
      <c r="F223" s="14"/>
      <c r="G223" s="14"/>
      <c r="H223" s="14"/>
      <c r="I223" s="14"/>
      <c r="J223" s="14"/>
      <c r="K223" s="14"/>
      <c r="L223" s="300"/>
      <c r="M223" s="95" t="str">
        <f t="shared" ref="M223:M286" si="5">B223</f>
        <v>C1.I2 Interpreta  información de manera oral  en situaciones vinculadas a su entorno personal y profesional,  utilizando técnicas de comunicación y reconociendo la intención de su interlocutor.</v>
      </c>
    </row>
    <row r="224" spans="1:13" ht="48" x14ac:dyDescent="0.2">
      <c r="A224" s="296"/>
      <c r="B224" s="173" t="str">
        <f>Capacidades!M212</f>
        <v>C1.I3 Utiliza  estrategias de escucha activa y asertiva en situaciones vinculadas a su entorno personal y profesional sin estereotipos de género u otros.</v>
      </c>
      <c r="C224" s="174" t="s">
        <v>886</v>
      </c>
      <c r="D224" s="13"/>
      <c r="E224" s="13"/>
      <c r="F224" s="14"/>
      <c r="G224" s="14"/>
      <c r="H224" s="14"/>
      <c r="I224" s="14"/>
      <c r="J224" s="14"/>
      <c r="K224" s="14"/>
      <c r="L224" s="300"/>
      <c r="M224" s="95" t="str">
        <f t="shared" si="5"/>
        <v>C1.I3 Utiliza  estrategias de escucha activa y asertiva en situaciones vinculadas a su entorno personal y profesional sin estereotipos de género u otros.</v>
      </c>
    </row>
    <row r="225" spans="1:13" ht="51" customHeight="1" x14ac:dyDescent="0.2">
      <c r="A225" s="296"/>
      <c r="B225" s="173" t="str">
        <f>Capacidades!M213</f>
        <v>C1.I4 Aplica  los  elementos de la comunicación efectiva vinculados a su entorno personal y laboral, teniendo en cuenta la intención comunicativa.</v>
      </c>
      <c r="C225" s="174" t="s">
        <v>887</v>
      </c>
      <c r="D225" s="13"/>
      <c r="E225" s="13"/>
      <c r="F225" s="14"/>
      <c r="G225" s="14"/>
      <c r="H225" s="14"/>
      <c r="I225" s="14"/>
      <c r="J225" s="14"/>
      <c r="K225" s="14"/>
      <c r="L225" s="300"/>
      <c r="M225" s="95" t="str">
        <f t="shared" si="5"/>
        <v>C1.I4 Aplica  los  elementos de la comunicación efectiva vinculados a su entorno personal y laboral, teniendo en cuenta la intención comunicativa.</v>
      </c>
    </row>
    <row r="226" spans="1:13" ht="1.5" hidden="1" customHeight="1" x14ac:dyDescent="0.2">
      <c r="A226" s="296"/>
      <c r="B226" s="173" t="str">
        <f>Capacidades!M214</f>
        <v xml:space="preserve">   </v>
      </c>
      <c r="C226" s="174"/>
      <c r="D226" s="13"/>
      <c r="E226" s="13"/>
      <c r="F226" s="14"/>
      <c r="G226" s="14"/>
      <c r="H226" s="14"/>
      <c r="I226" s="14"/>
      <c r="J226" s="14"/>
      <c r="K226" s="14"/>
      <c r="L226" s="300"/>
      <c r="M226" s="95" t="str">
        <f t="shared" si="5"/>
        <v xml:space="preserve">   </v>
      </c>
    </row>
    <row r="227" spans="1:13" ht="12.75" hidden="1" customHeight="1" x14ac:dyDescent="0.2">
      <c r="A227" s="296"/>
      <c r="B227" s="173" t="str">
        <f>Capacidades!M215</f>
        <v xml:space="preserve">   </v>
      </c>
      <c r="C227" s="174"/>
      <c r="D227" s="13"/>
      <c r="E227" s="13"/>
      <c r="F227" s="14"/>
      <c r="G227" s="14"/>
      <c r="H227" s="14"/>
      <c r="I227" s="14"/>
      <c r="J227" s="14"/>
      <c r="K227" s="14"/>
      <c r="L227" s="300"/>
      <c r="M227" s="95" t="str">
        <f t="shared" si="5"/>
        <v xml:space="preserve">   </v>
      </c>
    </row>
    <row r="228" spans="1:13" ht="12.75" hidden="1" customHeight="1" x14ac:dyDescent="0.2">
      <c r="A228" s="296"/>
      <c r="B228" s="173" t="str">
        <f>Capacidades!M216</f>
        <v xml:space="preserve">   </v>
      </c>
      <c r="C228" s="174"/>
      <c r="D228" s="13"/>
      <c r="E228" s="13"/>
      <c r="F228" s="14"/>
      <c r="G228" s="14"/>
      <c r="H228" s="14"/>
      <c r="I228" s="14"/>
      <c r="J228" s="14"/>
      <c r="K228" s="14"/>
      <c r="L228" s="300"/>
      <c r="M228" s="95" t="str">
        <f t="shared" si="5"/>
        <v xml:space="preserve">   </v>
      </c>
    </row>
    <row r="229" spans="1:13" ht="12.75" hidden="1" customHeight="1" x14ac:dyDescent="0.2">
      <c r="A229" s="296"/>
      <c r="B229" s="173" t="str">
        <f>Capacidades!M217</f>
        <v xml:space="preserve">   </v>
      </c>
      <c r="C229" s="174"/>
      <c r="D229" s="13"/>
      <c r="E229" s="13"/>
      <c r="F229" s="14"/>
      <c r="G229" s="14"/>
      <c r="H229" s="14"/>
      <c r="I229" s="14"/>
      <c r="J229" s="14"/>
      <c r="K229" s="14"/>
      <c r="L229" s="300"/>
      <c r="M229" s="95" t="str">
        <f t="shared" si="5"/>
        <v xml:space="preserve">   </v>
      </c>
    </row>
    <row r="230" spans="1:13" ht="12.75" hidden="1" customHeight="1" x14ac:dyDescent="0.2">
      <c r="A230" s="296"/>
      <c r="B230" s="173" t="str">
        <f>Capacidades!M218</f>
        <v xml:space="preserve">   </v>
      </c>
      <c r="C230" s="174"/>
      <c r="D230" s="13"/>
      <c r="E230" s="13"/>
      <c r="F230" s="14"/>
      <c r="G230" s="14"/>
      <c r="H230" s="14"/>
      <c r="I230" s="14"/>
      <c r="J230" s="14"/>
      <c r="K230" s="14"/>
      <c r="L230" s="300"/>
      <c r="M230" s="95" t="str">
        <f t="shared" si="5"/>
        <v xml:space="preserve">   </v>
      </c>
    </row>
    <row r="231" spans="1:13" ht="12.75" hidden="1" customHeight="1" x14ac:dyDescent="0.2">
      <c r="A231" s="297"/>
      <c r="B231" s="173" t="str">
        <f>Capacidades!M219</f>
        <v xml:space="preserve">   </v>
      </c>
      <c r="C231" s="174"/>
      <c r="D231" s="15"/>
      <c r="E231" s="15"/>
      <c r="F231" s="16"/>
      <c r="G231" s="16"/>
      <c r="H231" s="16"/>
      <c r="I231" s="16"/>
      <c r="J231" s="16"/>
      <c r="K231" s="16"/>
      <c r="L231" s="301"/>
      <c r="M231" s="95" t="str">
        <f t="shared" si="5"/>
        <v xml:space="preserve">   </v>
      </c>
    </row>
    <row r="232" spans="1:13" ht="48" x14ac:dyDescent="0.2">
      <c r="A232" s="295" t="str">
        <f>Capacidades!L220</f>
        <v xml:space="preserve">CE3.C1 Utilizar  aplicaciones y herramientas informáticas para la búsqueda, comunicación y análisis de información   de manera responsable y considerando los principios éticos.    </v>
      </c>
      <c r="B232" s="173" t="str">
        <f>Capacidades!M220</f>
        <v>C1.I1 Utiliza aplicaciones de internet para la búsqueda de la información, a aplicando criterios para la selección de información y el respeto a la propiedad intelectual</v>
      </c>
      <c r="C232" s="195" t="s">
        <v>897</v>
      </c>
      <c r="D232" s="11" t="str">
        <f>Organización_Modular!F31</f>
        <v>Informatica e internet</v>
      </c>
      <c r="E232" s="11" t="str">
        <f>Organización_Modular!G31</f>
        <v>I</v>
      </c>
      <c r="F232" s="11">
        <f>Organización_Modular!H31</f>
        <v>1</v>
      </c>
      <c r="G232" s="11">
        <f>Organización_Modular!I31</f>
        <v>1</v>
      </c>
      <c r="H232" s="12">
        <f>SUM(F232:G232)</f>
        <v>2</v>
      </c>
      <c r="I232" s="12">
        <f>F232*16</f>
        <v>16</v>
      </c>
      <c r="J232" s="12">
        <f>G232*32</f>
        <v>32</v>
      </c>
      <c r="K232" s="12">
        <f>SUM(I232:J232)</f>
        <v>48</v>
      </c>
      <c r="L232" s="299" t="s">
        <v>932</v>
      </c>
      <c r="M232" s="95" t="str">
        <f t="shared" si="5"/>
        <v>C1.I1 Utiliza aplicaciones de internet para la búsqueda de la información, a aplicando criterios para la selección de información y el respeto a la propiedad intelectual</v>
      </c>
    </row>
    <row r="233" spans="1:13" ht="48" x14ac:dyDescent="0.2">
      <c r="A233" s="296"/>
      <c r="B233" s="173" t="str">
        <f>Capacidades!M221</f>
        <v>C1.I2 Utiliza  la herramientas web 2.0 para publicar y compartir presentaciones relacionada a la mecatronica industrial.</v>
      </c>
      <c r="C233" s="174" t="s">
        <v>902</v>
      </c>
      <c r="D233" s="13"/>
      <c r="E233" s="13"/>
      <c r="F233" s="14"/>
      <c r="G233" s="14"/>
      <c r="H233" s="14"/>
      <c r="I233" s="14"/>
      <c r="J233" s="14"/>
      <c r="K233" s="14"/>
      <c r="L233" s="300"/>
      <c r="M233" s="95" t="str">
        <f t="shared" si="5"/>
        <v>C1.I2 Utiliza  la herramientas web 2.0 para publicar y compartir presentaciones relacionada a la mecatronica industrial.</v>
      </c>
    </row>
    <row r="234" spans="1:13" ht="52.5" customHeight="1" x14ac:dyDescent="0.2">
      <c r="A234" s="296"/>
      <c r="B234" s="173" t="str">
        <f>Capacidades!M222</f>
        <v>C1.I3 Utiliza  aplicaciones para la comunicación y colaboración de acuerdo a la necesidad de información, con responsabilidad y ética profesional</v>
      </c>
      <c r="C234" s="174" t="s">
        <v>898</v>
      </c>
      <c r="D234" s="13"/>
      <c r="E234" s="13"/>
      <c r="F234" s="14"/>
      <c r="G234" s="14"/>
      <c r="H234" s="14"/>
      <c r="I234" s="14"/>
      <c r="J234" s="14"/>
      <c r="K234" s="14"/>
      <c r="L234" s="300"/>
      <c r="M234" s="95" t="str">
        <f t="shared" si="5"/>
        <v>C1.I3 Utiliza  aplicaciones para la comunicación y colaboración de acuerdo a la necesidad de información, con responsabilidad y ética profesional</v>
      </c>
    </row>
    <row r="235" spans="1:13" ht="12.75" hidden="1" customHeight="1" x14ac:dyDescent="0.2">
      <c r="A235" s="296"/>
      <c r="B235" s="173" t="str">
        <f>Capacidades!M223</f>
        <v xml:space="preserve">   </v>
      </c>
      <c r="C235" s="174"/>
      <c r="D235" s="13"/>
      <c r="E235" s="13"/>
      <c r="F235" s="14"/>
      <c r="G235" s="14"/>
      <c r="H235" s="14"/>
      <c r="I235" s="14"/>
      <c r="J235" s="14"/>
      <c r="K235" s="14"/>
      <c r="L235" s="300"/>
      <c r="M235" s="95" t="str">
        <f t="shared" si="5"/>
        <v xml:space="preserve">   </v>
      </c>
    </row>
    <row r="236" spans="1:13" ht="12.75" hidden="1" customHeight="1" x14ac:dyDescent="0.2">
      <c r="A236" s="296"/>
      <c r="B236" s="173" t="str">
        <f>Capacidades!M224</f>
        <v xml:space="preserve">   </v>
      </c>
      <c r="C236" s="174"/>
      <c r="D236" s="13"/>
      <c r="E236" s="13"/>
      <c r="F236" s="14"/>
      <c r="G236" s="14"/>
      <c r="H236" s="14"/>
      <c r="I236" s="14"/>
      <c r="J236" s="14"/>
      <c r="K236" s="14"/>
      <c r="L236" s="300"/>
      <c r="M236" s="95" t="str">
        <f t="shared" si="5"/>
        <v xml:space="preserve">   </v>
      </c>
    </row>
    <row r="237" spans="1:13" ht="12.75" hidden="1" customHeight="1" x14ac:dyDescent="0.2">
      <c r="A237" s="296"/>
      <c r="B237" s="173" t="str">
        <f>Capacidades!M225</f>
        <v xml:space="preserve">   </v>
      </c>
      <c r="C237" s="174"/>
      <c r="D237" s="13"/>
      <c r="E237" s="13"/>
      <c r="F237" s="14"/>
      <c r="G237" s="14"/>
      <c r="H237" s="14"/>
      <c r="I237" s="14"/>
      <c r="J237" s="14"/>
      <c r="K237" s="14"/>
      <c r="L237" s="300"/>
      <c r="M237" s="95" t="str">
        <f t="shared" si="5"/>
        <v xml:space="preserve">   </v>
      </c>
    </row>
    <row r="238" spans="1:13" ht="12.75" hidden="1" customHeight="1" x14ac:dyDescent="0.2">
      <c r="A238" s="296"/>
      <c r="B238" s="173" t="str">
        <f>Capacidades!M226</f>
        <v xml:space="preserve">   </v>
      </c>
      <c r="C238" s="174"/>
      <c r="D238" s="13"/>
      <c r="E238" s="13"/>
      <c r="F238" s="14"/>
      <c r="G238" s="14"/>
      <c r="H238" s="14"/>
      <c r="I238" s="14"/>
      <c r="J238" s="14"/>
      <c r="K238" s="14"/>
      <c r="L238" s="300"/>
      <c r="M238" s="95" t="str">
        <f t="shared" si="5"/>
        <v xml:space="preserve">   </v>
      </c>
    </row>
    <row r="239" spans="1:13" ht="12.75" hidden="1" customHeight="1" x14ac:dyDescent="0.2">
      <c r="A239" s="296"/>
      <c r="B239" s="173" t="str">
        <f>Capacidades!M227</f>
        <v xml:space="preserve">   </v>
      </c>
      <c r="C239" s="174"/>
      <c r="D239" s="13"/>
      <c r="E239" s="13"/>
      <c r="F239" s="14"/>
      <c r="G239" s="14"/>
      <c r="H239" s="14"/>
      <c r="I239" s="14"/>
      <c r="J239" s="14"/>
      <c r="K239" s="14"/>
      <c r="L239" s="300"/>
      <c r="M239" s="95" t="str">
        <f t="shared" si="5"/>
        <v xml:space="preserve">   </v>
      </c>
    </row>
    <row r="240" spans="1:13" ht="12.75" hidden="1" customHeight="1" x14ac:dyDescent="0.2">
      <c r="A240" s="296"/>
      <c r="B240" s="173" t="str">
        <f>Capacidades!M228</f>
        <v xml:space="preserve">   </v>
      </c>
      <c r="C240" s="174"/>
      <c r="D240" s="13"/>
      <c r="E240" s="13"/>
      <c r="F240" s="14"/>
      <c r="G240" s="14"/>
      <c r="H240" s="14"/>
      <c r="I240" s="14"/>
      <c r="J240" s="14"/>
      <c r="K240" s="14"/>
      <c r="L240" s="300"/>
      <c r="M240" s="95" t="str">
        <f t="shared" si="5"/>
        <v xml:space="preserve">   </v>
      </c>
    </row>
    <row r="241" spans="1:13" ht="12.75" hidden="1" customHeight="1" x14ac:dyDescent="0.2">
      <c r="A241" s="297"/>
      <c r="B241" s="173" t="str">
        <f>Capacidades!M229</f>
        <v xml:space="preserve">   </v>
      </c>
      <c r="C241" s="177"/>
      <c r="D241" s="13"/>
      <c r="E241" s="13"/>
      <c r="F241" s="14"/>
      <c r="G241" s="14"/>
      <c r="H241" s="14"/>
      <c r="I241" s="14"/>
      <c r="J241" s="14"/>
      <c r="K241" s="14"/>
      <c r="L241" s="300"/>
      <c r="M241" s="95" t="str">
        <f t="shared" si="5"/>
        <v xml:space="preserve">   </v>
      </c>
    </row>
    <row r="242" spans="1:13" ht="108" x14ac:dyDescent="0.2">
      <c r="A242" s="295" t="str">
        <f>Capacidades!L230</f>
        <v>CE1.C2 Aplicar  principios y valores éticos - deontológicos en su contexto social y laboral,   respetando las normas del bien común y códigos de ética profesional. CE1.C3 Practicar  las relaciones interpersonales democráticas respetando la diversidad y dignidad de las personas,  en el marco de los derechos humanos y en la convivencia social y gestionando de forma efectiva los conflictos</v>
      </c>
      <c r="B242" s="173" t="str">
        <f>Capacidades!M230</f>
        <v xml:space="preserve">C2.I1 Identifica los principios y valores éticos y deontológicos   en el marco de sus relaciones sociales y laborales. </v>
      </c>
      <c r="C242" s="174" t="s">
        <v>899</v>
      </c>
      <c r="D242" s="11" t="str">
        <f>Organización_Modular!F32</f>
        <v xml:space="preserve">Interpretación y producción textos </v>
      </c>
      <c r="E242" s="11" t="str">
        <f>Organización_Modular!G32</f>
        <v>II</v>
      </c>
      <c r="F242" s="11">
        <f>Organización_Modular!H32</f>
        <v>1</v>
      </c>
      <c r="G242" s="11">
        <f>Organización_Modular!I32</f>
        <v>1</v>
      </c>
      <c r="H242" s="12">
        <f>SUM(F242:G242)</f>
        <v>2</v>
      </c>
      <c r="I242" s="12">
        <f>F242*16</f>
        <v>16</v>
      </c>
      <c r="J242" s="12">
        <f>G242*32</f>
        <v>32</v>
      </c>
      <c r="K242" s="12">
        <f>SUM(I242:J242)</f>
        <v>48</v>
      </c>
      <c r="L242" s="300" t="s">
        <v>931</v>
      </c>
      <c r="M242" s="95" t="str">
        <f t="shared" si="5"/>
        <v xml:space="preserve">C2.I1 Identifica los principios y valores éticos y deontológicos   en el marco de sus relaciones sociales y laborales. </v>
      </c>
    </row>
    <row r="243" spans="1:13" ht="48" x14ac:dyDescent="0.2">
      <c r="A243" s="296"/>
      <c r="B243" s="173" t="str">
        <f>Capacidades!M231</f>
        <v xml:space="preserve">C2.I2 Actúa con honestidad, honradez, integridad en su rol como estudiante, fomentando una cultura transparente, orientada a l bien común en su contexto social. </v>
      </c>
      <c r="C243" s="174" t="s">
        <v>900</v>
      </c>
      <c r="D243" s="13"/>
      <c r="E243" s="13"/>
      <c r="F243" s="14"/>
      <c r="G243" s="14"/>
      <c r="H243" s="14"/>
      <c r="I243" s="14"/>
      <c r="J243" s="14"/>
      <c r="K243" s="14"/>
      <c r="L243" s="300"/>
      <c r="M243" s="95" t="str">
        <f t="shared" si="5"/>
        <v xml:space="preserve">C2.I2 Actúa con honestidad, honradez, integridad en su rol como estudiante, fomentando una cultura transparente, orientada a l bien común en su contexto social. </v>
      </c>
    </row>
    <row r="244" spans="1:13" ht="48" x14ac:dyDescent="0.2">
      <c r="A244" s="296"/>
      <c r="B244" s="173" t="str">
        <f>Capacidades!M232</f>
        <v xml:space="preserve">C2.I3 Aplica los códigos de ética en su quehacer profesional de manera autónoma fomentando una cultura transparente, orientada a l bien común en su contexto social. </v>
      </c>
      <c r="C244" s="174" t="s">
        <v>901</v>
      </c>
      <c r="D244" s="13"/>
      <c r="E244" s="13"/>
      <c r="F244" s="14"/>
      <c r="G244" s="14"/>
      <c r="H244" s="14"/>
      <c r="I244" s="14"/>
      <c r="J244" s="14"/>
      <c r="K244" s="14"/>
      <c r="L244" s="300"/>
      <c r="M244" s="95" t="str">
        <f t="shared" si="5"/>
        <v xml:space="preserve">C2.I3 Aplica los códigos de ética en su quehacer profesional de manera autónoma fomentando una cultura transparente, orientada a l bien común en su contexto social. </v>
      </c>
    </row>
    <row r="245" spans="1:13" ht="60" x14ac:dyDescent="0.2">
      <c r="A245" s="296"/>
      <c r="B245" s="173" t="str">
        <f>Capacidades!M233</f>
        <v>C2.I4 Actúa correcta y éticamente desde los múltiples roles que como persona asume fomentando una cultura transparente anti corrupción orientada al bien común y a la ética profesional.</v>
      </c>
      <c r="C245" s="174" t="s">
        <v>903</v>
      </c>
      <c r="D245" s="13"/>
      <c r="E245" s="13"/>
      <c r="F245" s="14"/>
      <c r="G245" s="14"/>
      <c r="H245" s="14"/>
      <c r="I245" s="14"/>
      <c r="J245" s="14"/>
      <c r="K245" s="14"/>
      <c r="L245" s="300"/>
      <c r="M245" s="95" t="str">
        <f t="shared" si="5"/>
        <v>C2.I4 Actúa correcta y éticamente desde los múltiples roles que como persona asume fomentando una cultura transparente anti corrupción orientada al bien común y a la ética profesional.</v>
      </c>
    </row>
    <row r="246" spans="1:13" ht="60" x14ac:dyDescent="0.2">
      <c r="A246" s="296"/>
      <c r="B246" s="173" t="str">
        <f>Capacidades!M234</f>
        <v>C3.I1 dentifica los principios de la democracia  para la optimización de sus relaciones interpersonales</v>
      </c>
      <c r="C246" s="174" t="s">
        <v>904</v>
      </c>
      <c r="D246" s="13"/>
      <c r="E246" s="13"/>
      <c r="F246" s="14"/>
      <c r="G246" s="14"/>
      <c r="H246" s="14"/>
      <c r="I246" s="14"/>
      <c r="J246" s="14"/>
      <c r="K246" s="14"/>
      <c r="L246" s="300"/>
      <c r="M246" s="95" t="str">
        <f t="shared" si="5"/>
        <v>C3.I1 dentifica los principios de la democracia  para la optimización de sus relaciones interpersonales</v>
      </c>
    </row>
    <row r="247" spans="1:13" ht="52.5" customHeight="1" x14ac:dyDescent="0.2">
      <c r="A247" s="296"/>
      <c r="B247" s="173" t="str">
        <f>Capacidades!M235</f>
        <v>C3.I2 Establece en acuerdo con otras personas, tareas y objetivos donde se evidencie la inclusión,  participación y búsqueda del bien común.</v>
      </c>
      <c r="C247" s="174" t="s">
        <v>905</v>
      </c>
      <c r="D247" s="13"/>
      <c r="E247" s="13"/>
      <c r="F247" s="14"/>
      <c r="G247" s="14"/>
      <c r="H247" s="14"/>
      <c r="I247" s="14"/>
      <c r="J247" s="14"/>
      <c r="K247" s="14"/>
      <c r="L247" s="300"/>
      <c r="M247" s="95" t="str">
        <f t="shared" si="5"/>
        <v>C3.I2 Establece en acuerdo con otras personas, tareas y objetivos donde se evidencie la inclusión,  participación y búsqueda del bien común.</v>
      </c>
    </row>
    <row r="248" spans="1:13" ht="139.5" customHeight="1" x14ac:dyDescent="0.2">
      <c r="A248" s="296"/>
      <c r="B248" s="173" t="str">
        <f>Capacidades!M236</f>
        <v>C3.I3 Demuestra  respeto  por la diversidad y dignidad de las personas en su cotidianeidad.</v>
      </c>
      <c r="C248" s="174" t="s">
        <v>906</v>
      </c>
      <c r="D248" s="13"/>
      <c r="E248" s="13"/>
      <c r="F248" s="14"/>
      <c r="G248" s="14"/>
      <c r="H248" s="14"/>
      <c r="I248" s="14"/>
      <c r="J248" s="14"/>
      <c r="K248" s="14"/>
      <c r="L248" s="300"/>
      <c r="M248" s="95" t="str">
        <f t="shared" si="5"/>
        <v>C3.I3 Demuestra  respeto  por la diversidad y dignidad de las personas en su cotidianeidad.</v>
      </c>
    </row>
    <row r="249" spans="1:13" ht="12.75" hidden="1" customHeight="1" x14ac:dyDescent="0.2">
      <c r="A249" s="296"/>
      <c r="B249" s="173" t="str">
        <f>Capacidades!M237</f>
        <v xml:space="preserve">   </v>
      </c>
      <c r="C249" s="174"/>
      <c r="D249" s="13"/>
      <c r="E249" s="13"/>
      <c r="F249" s="14"/>
      <c r="G249" s="14"/>
      <c r="H249" s="14"/>
      <c r="I249" s="14"/>
      <c r="J249" s="14"/>
      <c r="K249" s="14"/>
      <c r="L249" s="300"/>
      <c r="M249" s="95" t="str">
        <f t="shared" si="5"/>
        <v xml:space="preserve">   </v>
      </c>
    </row>
    <row r="250" spans="1:13" ht="12.75" hidden="1" customHeight="1" x14ac:dyDescent="0.2">
      <c r="A250" s="296"/>
      <c r="B250" s="173" t="str">
        <f>Capacidades!M238</f>
        <v xml:space="preserve">   </v>
      </c>
      <c r="C250" s="174"/>
      <c r="D250" s="13"/>
      <c r="E250" s="13"/>
      <c r="F250" s="14"/>
      <c r="G250" s="14"/>
      <c r="H250" s="14"/>
      <c r="I250" s="14"/>
      <c r="J250" s="14"/>
      <c r="K250" s="14"/>
      <c r="L250" s="300"/>
      <c r="M250" s="95" t="str">
        <f t="shared" si="5"/>
        <v xml:space="preserve">   </v>
      </c>
    </row>
    <row r="251" spans="1:13" ht="12.75" hidden="1" customHeight="1" x14ac:dyDescent="0.2">
      <c r="A251" s="297"/>
      <c r="B251" s="173" t="str">
        <f>Capacidades!M239</f>
        <v xml:space="preserve">   </v>
      </c>
      <c r="C251" s="177"/>
      <c r="D251" s="13"/>
      <c r="E251" s="13"/>
      <c r="F251" s="14"/>
      <c r="G251" s="14"/>
      <c r="H251" s="14"/>
      <c r="I251" s="14"/>
      <c r="J251" s="14"/>
      <c r="K251" s="14"/>
      <c r="L251" s="301"/>
      <c r="M251" s="95" t="str">
        <f t="shared" si="5"/>
        <v xml:space="preserve">   </v>
      </c>
    </row>
    <row r="252" spans="1:13" ht="55.5" customHeight="1" x14ac:dyDescent="0.2">
      <c r="A252" s="295" t="str">
        <f>Capacidades!L240</f>
        <v xml:space="preserve">CE3.C2 Utilizar  software de ofimática de acuerdo al programa de estudios,  considerando las necesidades de sistematización de la información.     </v>
      </c>
      <c r="B252" s="173" t="str">
        <f>Capacidades!M240</f>
        <v>C2.I2 Utiliza procesador de textos en la elaboración de documentos,  teniendo en cuenta los requerimientos del contexto laboral y los formatos vinculados al programa de estudios.</v>
      </c>
      <c r="C252" s="174" t="s">
        <v>907</v>
      </c>
      <c r="D252" s="11" t="str">
        <f>Organización_Modular!F33</f>
        <v xml:space="preserve">Ofimatica </v>
      </c>
      <c r="E252" s="11" t="str">
        <f>Organización_Modular!G33</f>
        <v>II</v>
      </c>
      <c r="F252" s="11">
        <f>Organización_Modular!H33</f>
        <v>1</v>
      </c>
      <c r="G252" s="11">
        <f>Organización_Modular!I33</f>
        <v>1</v>
      </c>
      <c r="H252" s="12">
        <f>SUM(F252:G252)</f>
        <v>2</v>
      </c>
      <c r="I252" s="12">
        <f>F252*16</f>
        <v>16</v>
      </c>
      <c r="J252" s="12">
        <f>G252*32</f>
        <v>32</v>
      </c>
      <c r="K252" s="12">
        <f>SUM(I252:J252)</f>
        <v>48</v>
      </c>
      <c r="L252" s="299" t="s">
        <v>932</v>
      </c>
      <c r="M252" s="95" t="str">
        <f t="shared" si="5"/>
        <v>C2.I2 Utiliza procesador de textos en la elaboración de documentos,  teniendo en cuenta los requerimientos del contexto laboral y los formatos vinculados al programa de estudios.</v>
      </c>
    </row>
    <row r="253" spans="1:13" ht="42.75" customHeight="1" x14ac:dyDescent="0.2">
      <c r="A253" s="296"/>
      <c r="B253" s="173" t="str">
        <f>Capacidades!M241</f>
        <v>C2.I3 Sistematiza  información utilizando hoja de cálculo de manera eficiente, vinculados al programa de estudios.</v>
      </c>
      <c r="C253" s="174" t="s">
        <v>908</v>
      </c>
      <c r="D253" s="13"/>
      <c r="E253" s="13"/>
      <c r="F253" s="14"/>
      <c r="G253" s="14"/>
      <c r="H253" s="14"/>
      <c r="I253" s="14"/>
      <c r="J253" s="14"/>
      <c r="K253" s="14"/>
      <c r="L253" s="300"/>
      <c r="M253" s="95" t="str">
        <f t="shared" si="5"/>
        <v>C2.I3 Sistematiza  información utilizando hoja de cálculo de manera eficiente, vinculados al programa de estudios.</v>
      </c>
    </row>
    <row r="254" spans="1:13" ht="36.75" customHeight="1" x14ac:dyDescent="0.2">
      <c r="A254" s="296"/>
      <c r="B254" s="173" t="str">
        <f>Capacidades!M242</f>
        <v>C2.I3 Realiza presentaciones de información sistematizada de calidad y vinculados al programa de estudios.</v>
      </c>
      <c r="C254" s="174" t="s">
        <v>909</v>
      </c>
      <c r="D254" s="13"/>
      <c r="E254" s="13"/>
      <c r="F254" s="14"/>
      <c r="G254" s="14"/>
      <c r="H254" s="14"/>
      <c r="I254" s="14"/>
      <c r="J254" s="14"/>
      <c r="K254" s="14"/>
      <c r="L254" s="300"/>
      <c r="M254" s="95" t="str">
        <f t="shared" si="5"/>
        <v>C2.I3 Realiza presentaciones de información sistematizada de calidad y vinculados al programa de estudios.</v>
      </c>
    </row>
    <row r="255" spans="1:13" ht="12.75" hidden="1" customHeight="1" x14ac:dyDescent="0.2">
      <c r="A255" s="296"/>
      <c r="B255" s="173" t="str">
        <f>Capacidades!M243</f>
        <v xml:space="preserve">   </v>
      </c>
      <c r="C255" s="174"/>
      <c r="D255" s="13"/>
      <c r="E255" s="13"/>
      <c r="F255" s="14"/>
      <c r="G255" s="14"/>
      <c r="H255" s="14"/>
      <c r="I255" s="14"/>
      <c r="J255" s="14"/>
      <c r="K255" s="14"/>
      <c r="L255" s="300"/>
      <c r="M255" s="95" t="str">
        <f t="shared" si="5"/>
        <v xml:space="preserve">   </v>
      </c>
    </row>
    <row r="256" spans="1:13" ht="12.75" hidden="1" customHeight="1" x14ac:dyDescent="0.2">
      <c r="A256" s="296"/>
      <c r="B256" s="173" t="str">
        <f>Capacidades!M244</f>
        <v xml:space="preserve">   </v>
      </c>
      <c r="C256" s="174"/>
      <c r="D256" s="13"/>
      <c r="E256" s="13"/>
      <c r="F256" s="14"/>
      <c r="G256" s="14"/>
      <c r="H256" s="14"/>
      <c r="I256" s="14"/>
      <c r="J256" s="14"/>
      <c r="K256" s="14"/>
      <c r="L256" s="300"/>
      <c r="M256" s="95" t="str">
        <f t="shared" si="5"/>
        <v xml:space="preserve">   </v>
      </c>
    </row>
    <row r="257" spans="1:13" ht="12.75" hidden="1" customHeight="1" x14ac:dyDescent="0.2">
      <c r="A257" s="296"/>
      <c r="B257" s="173" t="str">
        <f>Capacidades!M245</f>
        <v xml:space="preserve">   </v>
      </c>
      <c r="C257" s="174"/>
      <c r="D257" s="13"/>
      <c r="E257" s="13"/>
      <c r="F257" s="14"/>
      <c r="G257" s="14"/>
      <c r="H257" s="14"/>
      <c r="I257" s="14"/>
      <c r="J257" s="14"/>
      <c r="K257" s="14"/>
      <c r="L257" s="300"/>
      <c r="M257" s="95" t="str">
        <f t="shared" si="5"/>
        <v xml:space="preserve">   </v>
      </c>
    </row>
    <row r="258" spans="1:13" ht="12.75" hidden="1" customHeight="1" x14ac:dyDescent="0.2">
      <c r="A258" s="296"/>
      <c r="B258" s="173" t="str">
        <f>Capacidades!M246</f>
        <v xml:space="preserve">   </v>
      </c>
      <c r="C258" s="174"/>
      <c r="D258" s="13"/>
      <c r="E258" s="13"/>
      <c r="F258" s="14"/>
      <c r="G258" s="14"/>
      <c r="H258" s="14"/>
      <c r="I258" s="14"/>
      <c r="J258" s="14"/>
      <c r="K258" s="14"/>
      <c r="L258" s="300"/>
      <c r="M258" s="95" t="str">
        <f t="shared" si="5"/>
        <v xml:space="preserve">   </v>
      </c>
    </row>
    <row r="259" spans="1:13" ht="12.75" hidden="1" customHeight="1" x14ac:dyDescent="0.2">
      <c r="A259" s="296"/>
      <c r="B259" s="173" t="str">
        <f>Capacidades!M247</f>
        <v xml:space="preserve">   </v>
      </c>
      <c r="C259" s="174"/>
      <c r="D259" s="13"/>
      <c r="E259" s="13"/>
      <c r="F259" s="14"/>
      <c r="G259" s="14"/>
      <c r="H259" s="14"/>
      <c r="I259" s="14"/>
      <c r="J259" s="14"/>
      <c r="K259" s="14"/>
      <c r="L259" s="300"/>
      <c r="M259" s="95" t="str">
        <f t="shared" si="5"/>
        <v xml:space="preserve">   </v>
      </c>
    </row>
    <row r="260" spans="1:13" ht="12.75" hidden="1" customHeight="1" x14ac:dyDescent="0.2">
      <c r="A260" s="296"/>
      <c r="B260" s="173" t="str">
        <f>Capacidades!M248</f>
        <v xml:space="preserve">   </v>
      </c>
      <c r="C260" s="174"/>
      <c r="D260" s="13"/>
      <c r="E260" s="13"/>
      <c r="F260" s="14"/>
      <c r="G260" s="14"/>
      <c r="H260" s="14"/>
      <c r="I260" s="14"/>
      <c r="J260" s="14"/>
      <c r="K260" s="14"/>
      <c r="L260" s="300"/>
      <c r="M260" s="95" t="str">
        <f t="shared" si="5"/>
        <v xml:space="preserve">   </v>
      </c>
    </row>
    <row r="261" spans="1:13" ht="12.75" hidden="1" customHeight="1" x14ac:dyDescent="0.2">
      <c r="A261" s="297"/>
      <c r="B261" s="173" t="str">
        <f>Capacidades!M249</f>
        <v xml:space="preserve">   </v>
      </c>
      <c r="C261" s="177"/>
      <c r="D261" s="13"/>
      <c r="E261" s="13"/>
      <c r="F261" s="14"/>
      <c r="G261" s="14"/>
      <c r="H261" s="14"/>
      <c r="I261" s="14"/>
      <c r="J261" s="14"/>
      <c r="K261" s="14"/>
      <c r="L261" s="300"/>
      <c r="M261" s="95" t="str">
        <f t="shared" si="5"/>
        <v xml:space="preserve">   </v>
      </c>
    </row>
    <row r="262" spans="1:13" ht="72" x14ac:dyDescent="0.2">
      <c r="A262" s="295" t="str">
        <f>Capacidades!L250</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B262" s="173" t="str">
        <f>Capacidades!M250</f>
        <v xml:space="preserve">C1.I1 Identifica los principios y valores éticos y deontológicos   en el marco de sus relaciones sociales y laborales. </v>
      </c>
      <c r="C262" s="174" t="s">
        <v>910</v>
      </c>
      <c r="D262" s="11" t="str">
        <f>Organización_Modular!F34</f>
        <v>Comportamiento Etico</v>
      </c>
      <c r="E262" s="11" t="str">
        <f>Organización_Modular!G34</f>
        <v>II</v>
      </c>
      <c r="F262" s="11">
        <f>Organización_Modular!H34</f>
        <v>1</v>
      </c>
      <c r="G262" s="11">
        <f>Organización_Modular!I34</f>
        <v>1</v>
      </c>
      <c r="H262" s="12">
        <f>SUM(F262:G262)</f>
        <v>2</v>
      </c>
      <c r="I262" s="12">
        <f>F262*16</f>
        <v>16</v>
      </c>
      <c r="J262" s="12">
        <f>G262*32</f>
        <v>32</v>
      </c>
      <c r="K262" s="12">
        <f>SUM(I262:J262)</f>
        <v>48</v>
      </c>
      <c r="L262" s="299" t="s">
        <v>933</v>
      </c>
      <c r="M262" s="95" t="str">
        <f t="shared" si="5"/>
        <v xml:space="preserve">C1.I1 Identifica los principios y valores éticos y deontológicos   en el marco de sus relaciones sociales y laborales. </v>
      </c>
    </row>
    <row r="263" spans="1:13" ht="84" x14ac:dyDescent="0.2">
      <c r="A263" s="296"/>
      <c r="B263" s="173" t="str">
        <f>Capacidades!M251</f>
        <v xml:space="preserve">C1.I2 Actúa con honestidad, honradez, integridad en su rol como estudiante, fomentando una cultura transparente, orientada a l bien común en su contexto social. </v>
      </c>
      <c r="C263" s="174" t="s">
        <v>911</v>
      </c>
      <c r="D263" s="13"/>
      <c r="E263" s="13"/>
      <c r="F263" s="14"/>
      <c r="G263" s="14"/>
      <c r="H263" s="14"/>
      <c r="I263" s="14"/>
      <c r="J263" s="14"/>
      <c r="K263" s="14"/>
      <c r="L263" s="300"/>
      <c r="M263" s="95" t="str">
        <f t="shared" si="5"/>
        <v xml:space="preserve">C1.I2 Actúa con honestidad, honradez, integridad en su rol como estudiante, fomentando una cultura transparente, orientada a l bien común en su contexto social. </v>
      </c>
    </row>
    <row r="264" spans="1:13" ht="48" x14ac:dyDescent="0.2">
      <c r="A264" s="296"/>
      <c r="B264" s="173" t="str">
        <f>Capacidades!M252</f>
        <v xml:space="preserve">C1.I3 Aplica los códigos de ética en su quehacer profesional de manera autónoma fomentando una cultura transparente, orientada a l bien común en su contexto social. </v>
      </c>
      <c r="C264" s="174" t="s">
        <v>912</v>
      </c>
      <c r="D264" s="13"/>
      <c r="E264" s="13"/>
      <c r="F264" s="14"/>
      <c r="G264" s="14"/>
      <c r="H264" s="14"/>
      <c r="I264" s="14"/>
      <c r="J264" s="14"/>
      <c r="K264" s="14"/>
      <c r="L264" s="300"/>
      <c r="M264" s="95" t="str">
        <f t="shared" si="5"/>
        <v xml:space="preserve">C1.I3 Aplica los códigos de ética en su quehacer profesional de manera autónoma fomentando una cultura transparente, orientada a l bien común en su contexto social. </v>
      </c>
    </row>
    <row r="265" spans="1:13" ht="60" x14ac:dyDescent="0.2">
      <c r="A265" s="296"/>
      <c r="B265" s="173" t="str">
        <f>Capacidades!M253</f>
        <v>C1.I4 Actúa correcta y éticamente desde los múltiples roles que como persona asume fomentando una cultura transparente anti corrupción orientada al bien común y a la ética profesional.</v>
      </c>
      <c r="C265" s="174" t="s">
        <v>913</v>
      </c>
      <c r="D265" s="13"/>
      <c r="E265" s="13"/>
      <c r="F265" s="14"/>
      <c r="G265" s="14"/>
      <c r="H265" s="14"/>
      <c r="I265" s="14"/>
      <c r="J265" s="14"/>
      <c r="K265" s="14"/>
      <c r="L265" s="300"/>
      <c r="M265" s="95" t="str">
        <f t="shared" si="5"/>
        <v>C1.I4 Actúa correcta y éticamente desde los múltiples roles que como persona asume fomentando una cultura transparente anti corrupción orientada al bien común y a la ética profesional.</v>
      </c>
    </row>
    <row r="266" spans="1:13" ht="72" x14ac:dyDescent="0.2">
      <c r="A266" s="296"/>
      <c r="B266" s="173" t="str">
        <f>Capacidades!M254</f>
        <v>C2.I1 dentifica los principios de la democracia  para la optimización de sus relaciones interpersonales</v>
      </c>
      <c r="C266" s="174" t="s">
        <v>914</v>
      </c>
      <c r="D266" s="13"/>
      <c r="E266" s="13"/>
      <c r="F266" s="14"/>
      <c r="G266" s="14"/>
      <c r="H266" s="14"/>
      <c r="I266" s="14"/>
      <c r="J266" s="14"/>
      <c r="K266" s="14"/>
      <c r="L266" s="300"/>
      <c r="M266" s="95" t="str">
        <f t="shared" si="5"/>
        <v>C2.I1 dentifica los principios de la democracia  para la optimización de sus relaciones interpersonales</v>
      </c>
    </row>
    <row r="267" spans="1:13" ht="60" x14ac:dyDescent="0.2">
      <c r="A267" s="296"/>
      <c r="B267" s="173" t="str">
        <f>Capacidades!M255</f>
        <v>C2.I2 Establece en acuerdo con otras personas, tareas y objetivos donde se evidencie la inclusión,  participación y búsqueda del bien común.</v>
      </c>
      <c r="C267" s="174" t="s">
        <v>915</v>
      </c>
      <c r="D267" s="13"/>
      <c r="E267" s="13"/>
      <c r="F267" s="14"/>
      <c r="G267" s="14"/>
      <c r="H267" s="14"/>
      <c r="I267" s="14"/>
      <c r="J267" s="14"/>
      <c r="K267" s="14"/>
      <c r="L267" s="300"/>
      <c r="M267" s="95" t="str">
        <f t="shared" si="5"/>
        <v>C2.I2 Establece en acuerdo con otras personas, tareas y objetivos donde se evidencie la inclusión,  participación y búsqueda del bien común.</v>
      </c>
    </row>
    <row r="268" spans="1:13" ht="52.5" customHeight="1" x14ac:dyDescent="0.2">
      <c r="A268" s="296"/>
      <c r="B268" s="173" t="str">
        <f>Capacidades!M256</f>
        <v>C2.I3 Demuestra  respeto  por la diversidad y dignidad de las personas en su cotidianeidad.</v>
      </c>
      <c r="C268" s="174" t="s">
        <v>916</v>
      </c>
      <c r="D268" s="13"/>
      <c r="E268" s="13"/>
      <c r="F268" s="14"/>
      <c r="G268" s="14"/>
      <c r="H268" s="14"/>
      <c r="I268" s="14"/>
      <c r="J268" s="14"/>
      <c r="K268" s="14"/>
      <c r="L268" s="300"/>
      <c r="M268" s="95" t="str">
        <f t="shared" si="5"/>
        <v>C2.I3 Demuestra  respeto  por la diversidad y dignidad de las personas en su cotidianeidad.</v>
      </c>
    </row>
    <row r="269" spans="1:13" hidden="1" x14ac:dyDescent="0.2">
      <c r="A269" s="296"/>
      <c r="B269" s="173" t="str">
        <f>Capacidades!M257</f>
        <v xml:space="preserve">   </v>
      </c>
      <c r="C269" s="174"/>
      <c r="D269" s="13"/>
      <c r="E269" s="13"/>
      <c r="F269" s="14"/>
      <c r="G269" s="14"/>
      <c r="H269" s="14"/>
      <c r="I269" s="14"/>
      <c r="J269" s="14"/>
      <c r="K269" s="14"/>
      <c r="L269" s="300"/>
      <c r="M269" s="95" t="str">
        <f t="shared" si="5"/>
        <v xml:space="preserve">   </v>
      </c>
    </row>
    <row r="270" spans="1:13" hidden="1" x14ac:dyDescent="0.2">
      <c r="A270" s="296"/>
      <c r="B270" s="173" t="str">
        <f>Capacidades!M258</f>
        <v xml:space="preserve">   </v>
      </c>
      <c r="C270" s="174"/>
      <c r="D270" s="13"/>
      <c r="E270" s="13"/>
      <c r="F270" s="14"/>
      <c r="G270" s="14"/>
      <c r="H270" s="14"/>
      <c r="I270" s="14"/>
      <c r="J270" s="14"/>
      <c r="K270" s="14"/>
      <c r="L270" s="300"/>
      <c r="M270" s="95" t="str">
        <f t="shared" si="5"/>
        <v xml:space="preserve">   </v>
      </c>
    </row>
    <row r="271" spans="1:13" ht="0.75" hidden="1" customHeight="1" x14ac:dyDescent="0.2">
      <c r="A271" s="297"/>
      <c r="B271" s="173" t="str">
        <f>Capacidades!M259</f>
        <v xml:space="preserve">   </v>
      </c>
      <c r="C271" s="177"/>
      <c r="D271" s="13"/>
      <c r="E271" s="13"/>
      <c r="F271" s="14"/>
      <c r="G271" s="14"/>
      <c r="H271" s="14"/>
      <c r="I271" s="14"/>
      <c r="J271" s="14"/>
      <c r="K271" s="14"/>
      <c r="L271" s="300"/>
      <c r="M271" s="95" t="str">
        <f t="shared" si="5"/>
        <v xml:space="preserve">   </v>
      </c>
    </row>
    <row r="272" spans="1:13" hidden="1" x14ac:dyDescent="0.2">
      <c r="A272" s="295" t="str">
        <f>Capacidades!L260</f>
        <v xml:space="preserve">       </v>
      </c>
      <c r="B272" s="173" t="str">
        <f>Capacidades!M260</f>
        <v xml:space="preserve">   </v>
      </c>
      <c r="C272" s="174"/>
      <c r="D272" s="11">
        <f>Organización_Modular!F35</f>
        <v>0</v>
      </c>
      <c r="E272" s="11">
        <f>Organización_Modular!G35</f>
        <v>0</v>
      </c>
      <c r="F272" s="11">
        <f>Organización_Modular!H35</f>
        <v>0</v>
      </c>
      <c r="G272" s="11">
        <f>Organización_Modular!I35</f>
        <v>0</v>
      </c>
      <c r="H272" s="12">
        <f>SUM(F272:G272)</f>
        <v>0</v>
      </c>
      <c r="I272" s="12">
        <f>F272*16</f>
        <v>0</v>
      </c>
      <c r="J272" s="12">
        <f>G272*32</f>
        <v>0</v>
      </c>
      <c r="K272" s="12">
        <f>SUM(I272:J272)</f>
        <v>0</v>
      </c>
      <c r="L272" s="299"/>
      <c r="M272" s="95" t="str">
        <f t="shared" si="5"/>
        <v xml:space="preserve">   </v>
      </c>
    </row>
    <row r="273" spans="1:13" hidden="1" x14ac:dyDescent="0.2">
      <c r="A273" s="296"/>
      <c r="B273" s="173" t="str">
        <f>Capacidades!M261</f>
        <v xml:space="preserve">   </v>
      </c>
      <c r="C273" s="174"/>
      <c r="D273" s="13"/>
      <c r="E273" s="13"/>
      <c r="F273" s="14"/>
      <c r="G273" s="14"/>
      <c r="H273" s="14"/>
      <c r="I273" s="14"/>
      <c r="J273" s="14"/>
      <c r="K273" s="14"/>
      <c r="L273" s="300"/>
      <c r="M273" s="95" t="str">
        <f t="shared" si="5"/>
        <v xml:space="preserve">   </v>
      </c>
    </row>
    <row r="274" spans="1:13" ht="7.5" hidden="1" customHeight="1" x14ac:dyDescent="0.2">
      <c r="A274" s="296"/>
      <c r="B274" s="173" t="str">
        <f>Capacidades!M262</f>
        <v xml:space="preserve">   </v>
      </c>
      <c r="C274" s="174"/>
      <c r="D274" s="13"/>
      <c r="E274" s="13"/>
      <c r="F274" s="14"/>
      <c r="G274" s="14"/>
      <c r="H274" s="14"/>
      <c r="I274" s="14"/>
      <c r="J274" s="14"/>
      <c r="K274" s="14"/>
      <c r="L274" s="300"/>
      <c r="M274" s="95" t="str">
        <f t="shared" si="5"/>
        <v xml:space="preserve">   </v>
      </c>
    </row>
    <row r="275" spans="1:13" hidden="1" x14ac:dyDescent="0.2">
      <c r="A275" s="296"/>
      <c r="B275" s="173" t="str">
        <f>Capacidades!M263</f>
        <v xml:space="preserve">   </v>
      </c>
      <c r="C275" s="174"/>
      <c r="D275" s="13"/>
      <c r="E275" s="13"/>
      <c r="F275" s="14"/>
      <c r="G275" s="14"/>
      <c r="H275" s="14"/>
      <c r="I275" s="14"/>
      <c r="J275" s="14"/>
      <c r="K275" s="14"/>
      <c r="L275" s="300"/>
      <c r="M275" s="95" t="str">
        <f t="shared" si="5"/>
        <v xml:space="preserve">   </v>
      </c>
    </row>
    <row r="276" spans="1:13" hidden="1" x14ac:dyDescent="0.2">
      <c r="A276" s="296"/>
      <c r="B276" s="173" t="str">
        <f>Capacidades!M264</f>
        <v xml:space="preserve">   </v>
      </c>
      <c r="C276" s="174"/>
      <c r="D276" s="13"/>
      <c r="E276" s="13"/>
      <c r="F276" s="14"/>
      <c r="G276" s="14"/>
      <c r="H276" s="14"/>
      <c r="I276" s="14"/>
      <c r="J276" s="14"/>
      <c r="K276" s="14"/>
      <c r="L276" s="300"/>
      <c r="M276" s="95" t="str">
        <f t="shared" si="5"/>
        <v xml:space="preserve">   </v>
      </c>
    </row>
    <row r="277" spans="1:13" hidden="1" x14ac:dyDescent="0.2">
      <c r="A277" s="296"/>
      <c r="B277" s="173" t="str">
        <f>Capacidades!M265</f>
        <v xml:space="preserve">   </v>
      </c>
      <c r="C277" s="174"/>
      <c r="D277" s="13"/>
      <c r="E277" s="13"/>
      <c r="F277" s="14"/>
      <c r="G277" s="14"/>
      <c r="H277" s="14"/>
      <c r="I277" s="14"/>
      <c r="J277" s="14"/>
      <c r="K277" s="14"/>
      <c r="L277" s="300"/>
      <c r="M277" s="95" t="str">
        <f t="shared" si="5"/>
        <v xml:space="preserve">   </v>
      </c>
    </row>
    <row r="278" spans="1:13" hidden="1" x14ac:dyDescent="0.2">
      <c r="A278" s="296"/>
      <c r="B278" s="173" t="str">
        <f>Capacidades!M266</f>
        <v xml:space="preserve">   </v>
      </c>
      <c r="C278" s="174"/>
      <c r="D278" s="13"/>
      <c r="E278" s="13"/>
      <c r="F278" s="14"/>
      <c r="G278" s="14"/>
      <c r="H278" s="14"/>
      <c r="I278" s="14"/>
      <c r="J278" s="14"/>
      <c r="K278" s="14"/>
      <c r="L278" s="300"/>
      <c r="M278" s="95" t="str">
        <f t="shared" si="5"/>
        <v xml:space="preserve">   </v>
      </c>
    </row>
    <row r="279" spans="1:13" hidden="1" x14ac:dyDescent="0.2">
      <c r="A279" s="296"/>
      <c r="B279" s="173" t="str">
        <f>Capacidades!M267</f>
        <v xml:space="preserve">   </v>
      </c>
      <c r="C279" s="174"/>
      <c r="D279" s="13"/>
      <c r="E279" s="13"/>
      <c r="F279" s="14"/>
      <c r="G279" s="14"/>
      <c r="H279" s="14"/>
      <c r="I279" s="14"/>
      <c r="J279" s="14"/>
      <c r="K279" s="14"/>
      <c r="L279" s="300"/>
      <c r="M279" s="95" t="str">
        <f t="shared" si="5"/>
        <v xml:space="preserve">   </v>
      </c>
    </row>
    <row r="280" spans="1:13" hidden="1" x14ac:dyDescent="0.2">
      <c r="A280" s="296"/>
      <c r="B280" s="173" t="str">
        <f>Capacidades!M268</f>
        <v xml:space="preserve">   </v>
      </c>
      <c r="C280" s="174"/>
      <c r="D280" s="13"/>
      <c r="E280" s="13"/>
      <c r="F280" s="14"/>
      <c r="G280" s="14"/>
      <c r="H280" s="14"/>
      <c r="I280" s="14"/>
      <c r="J280" s="14"/>
      <c r="K280" s="14"/>
      <c r="L280" s="300"/>
      <c r="M280" s="95" t="str">
        <f t="shared" si="5"/>
        <v xml:space="preserve">   </v>
      </c>
    </row>
    <row r="281" spans="1:13" hidden="1" x14ac:dyDescent="0.2">
      <c r="A281" s="297"/>
      <c r="B281" s="173" t="str">
        <f>Capacidades!M269</f>
        <v xml:space="preserve">   </v>
      </c>
      <c r="C281" s="177"/>
      <c r="D281" s="13"/>
      <c r="E281" s="13"/>
      <c r="F281" s="14"/>
      <c r="G281" s="14"/>
      <c r="H281" s="14"/>
      <c r="I281" s="14"/>
      <c r="J281" s="14"/>
      <c r="K281" s="14"/>
      <c r="L281" s="300"/>
      <c r="M281" s="95" t="str">
        <f t="shared" si="5"/>
        <v xml:space="preserve">   </v>
      </c>
    </row>
    <row r="282" spans="1:13" hidden="1" x14ac:dyDescent="0.2">
      <c r="A282" s="295" t="str">
        <f>Capacidades!L270</f>
        <v xml:space="preserve">       </v>
      </c>
      <c r="B282" s="173" t="str">
        <f>Capacidades!M270</f>
        <v xml:space="preserve">   </v>
      </c>
      <c r="C282" s="174"/>
      <c r="D282" s="11">
        <f>Organización_Modular!F36</f>
        <v>0</v>
      </c>
      <c r="E282" s="11">
        <f>Organización_Modular!G36</f>
        <v>0</v>
      </c>
      <c r="F282" s="11">
        <f>Organización_Modular!H36</f>
        <v>0</v>
      </c>
      <c r="G282" s="11">
        <f>Organización_Modular!I36</f>
        <v>0</v>
      </c>
      <c r="H282" s="12">
        <f>SUM(F282:G282)</f>
        <v>0</v>
      </c>
      <c r="I282" s="12">
        <f>F282*16</f>
        <v>0</v>
      </c>
      <c r="J282" s="12">
        <f>G282*32</f>
        <v>0</v>
      </c>
      <c r="K282" s="12">
        <f>SUM(I282:J282)</f>
        <v>0</v>
      </c>
      <c r="L282" s="299"/>
      <c r="M282" s="95" t="str">
        <f t="shared" si="5"/>
        <v xml:space="preserve">   </v>
      </c>
    </row>
    <row r="283" spans="1:13" hidden="1" x14ac:dyDescent="0.2">
      <c r="A283" s="296"/>
      <c r="B283" s="173" t="str">
        <f>Capacidades!M271</f>
        <v xml:space="preserve">   </v>
      </c>
      <c r="C283" s="174"/>
      <c r="D283" s="13"/>
      <c r="E283" s="13"/>
      <c r="F283" s="14"/>
      <c r="G283" s="14"/>
      <c r="H283" s="14"/>
      <c r="I283" s="14"/>
      <c r="J283" s="14"/>
      <c r="K283" s="14"/>
      <c r="L283" s="300"/>
      <c r="M283" s="95" t="str">
        <f t="shared" si="5"/>
        <v xml:space="preserve">   </v>
      </c>
    </row>
    <row r="284" spans="1:13" hidden="1" x14ac:dyDescent="0.2">
      <c r="A284" s="296"/>
      <c r="B284" s="173" t="str">
        <f>Capacidades!M272</f>
        <v xml:space="preserve">   </v>
      </c>
      <c r="C284" s="174"/>
      <c r="D284" s="13"/>
      <c r="E284" s="13"/>
      <c r="F284" s="14"/>
      <c r="G284" s="14"/>
      <c r="H284" s="14"/>
      <c r="I284" s="14"/>
      <c r="J284" s="14"/>
      <c r="K284" s="14"/>
      <c r="L284" s="300"/>
      <c r="M284" s="95" t="str">
        <f t="shared" si="5"/>
        <v xml:space="preserve">   </v>
      </c>
    </row>
    <row r="285" spans="1:13" hidden="1" x14ac:dyDescent="0.2">
      <c r="A285" s="296"/>
      <c r="B285" s="173" t="str">
        <f>Capacidades!M273</f>
        <v xml:space="preserve">   </v>
      </c>
      <c r="C285" s="174"/>
      <c r="D285" s="13"/>
      <c r="E285" s="13"/>
      <c r="F285" s="14"/>
      <c r="G285" s="14"/>
      <c r="H285" s="14"/>
      <c r="I285" s="14"/>
      <c r="J285" s="14"/>
      <c r="K285" s="14"/>
      <c r="L285" s="300"/>
      <c r="M285" s="95" t="str">
        <f t="shared" si="5"/>
        <v xml:space="preserve">   </v>
      </c>
    </row>
    <row r="286" spans="1:13" hidden="1" x14ac:dyDescent="0.2">
      <c r="A286" s="296"/>
      <c r="B286" s="173" t="str">
        <f>Capacidades!M274</f>
        <v xml:space="preserve">   </v>
      </c>
      <c r="C286" s="174"/>
      <c r="D286" s="13"/>
      <c r="E286" s="13"/>
      <c r="F286" s="14"/>
      <c r="G286" s="14"/>
      <c r="H286" s="14"/>
      <c r="I286" s="14"/>
      <c r="J286" s="14"/>
      <c r="K286" s="14"/>
      <c r="L286" s="300"/>
      <c r="M286" s="95" t="str">
        <f t="shared" si="5"/>
        <v xml:space="preserve">   </v>
      </c>
    </row>
    <row r="287" spans="1:13" hidden="1" x14ac:dyDescent="0.2">
      <c r="A287" s="296"/>
      <c r="B287" s="173" t="str">
        <f>Capacidades!M275</f>
        <v xml:space="preserve">   </v>
      </c>
      <c r="C287" s="174"/>
      <c r="D287" s="13"/>
      <c r="E287" s="13"/>
      <c r="F287" s="14"/>
      <c r="G287" s="14"/>
      <c r="H287" s="14"/>
      <c r="I287" s="14"/>
      <c r="J287" s="14"/>
      <c r="K287" s="14"/>
      <c r="L287" s="300"/>
      <c r="M287" s="95" t="str">
        <f t="shared" ref="M287:M321" si="6">B287</f>
        <v xml:space="preserve">   </v>
      </c>
    </row>
    <row r="288" spans="1:13" hidden="1" x14ac:dyDescent="0.2">
      <c r="A288" s="296"/>
      <c r="B288" s="173" t="str">
        <f>Capacidades!M276</f>
        <v xml:space="preserve">   </v>
      </c>
      <c r="C288" s="174"/>
      <c r="D288" s="13"/>
      <c r="E288" s="13"/>
      <c r="F288" s="14"/>
      <c r="G288" s="14"/>
      <c r="H288" s="14"/>
      <c r="I288" s="14"/>
      <c r="J288" s="14"/>
      <c r="K288" s="14"/>
      <c r="L288" s="300"/>
      <c r="M288" s="95" t="str">
        <f t="shared" si="6"/>
        <v xml:space="preserve">   </v>
      </c>
    </row>
    <row r="289" spans="1:13" hidden="1" x14ac:dyDescent="0.2">
      <c r="A289" s="296"/>
      <c r="B289" s="173" t="str">
        <f>Capacidades!M277</f>
        <v xml:space="preserve">   </v>
      </c>
      <c r="C289" s="174"/>
      <c r="D289" s="13"/>
      <c r="E289" s="13"/>
      <c r="F289" s="14"/>
      <c r="G289" s="14"/>
      <c r="H289" s="14"/>
      <c r="I289" s="14"/>
      <c r="J289" s="14"/>
      <c r="K289" s="14"/>
      <c r="L289" s="300"/>
      <c r="M289" s="95" t="str">
        <f t="shared" si="6"/>
        <v xml:space="preserve">   </v>
      </c>
    </row>
    <row r="290" spans="1:13" hidden="1" x14ac:dyDescent="0.2">
      <c r="A290" s="296"/>
      <c r="B290" s="173" t="str">
        <f>Capacidades!M278</f>
        <v xml:space="preserve">   </v>
      </c>
      <c r="C290" s="174"/>
      <c r="D290" s="13"/>
      <c r="E290" s="13"/>
      <c r="F290" s="14"/>
      <c r="G290" s="14"/>
      <c r="H290" s="14"/>
      <c r="I290" s="14"/>
      <c r="J290" s="14"/>
      <c r="K290" s="14"/>
      <c r="L290" s="300"/>
      <c r="M290" s="95" t="str">
        <f t="shared" si="6"/>
        <v xml:space="preserve">   </v>
      </c>
    </row>
    <row r="291" spans="1:13" hidden="1" x14ac:dyDescent="0.2">
      <c r="A291" s="297"/>
      <c r="B291" s="173" t="str">
        <f>Capacidades!M279</f>
        <v xml:space="preserve">   </v>
      </c>
      <c r="C291" s="177"/>
      <c r="D291" s="13"/>
      <c r="E291" s="13"/>
      <c r="F291" s="14"/>
      <c r="G291" s="14"/>
      <c r="H291" s="14"/>
      <c r="I291" s="14"/>
      <c r="J291" s="14"/>
      <c r="K291" s="14"/>
      <c r="L291" s="300"/>
      <c r="M291" s="95" t="str">
        <f t="shared" si="6"/>
        <v xml:space="preserve">   </v>
      </c>
    </row>
    <row r="292" spans="1:13" hidden="1" x14ac:dyDescent="0.2">
      <c r="A292" s="295" t="str">
        <f>Capacidades!L280</f>
        <v xml:space="preserve">       </v>
      </c>
      <c r="B292" s="173" t="str">
        <f>Capacidades!M280</f>
        <v xml:space="preserve">   </v>
      </c>
      <c r="C292" s="174"/>
      <c r="D292" s="11">
        <f>Organización_Modular!F37</f>
        <v>0</v>
      </c>
      <c r="E292" s="11">
        <f>Organización_Modular!G37</f>
        <v>0</v>
      </c>
      <c r="F292" s="11">
        <f>Organización_Modular!H37</f>
        <v>0</v>
      </c>
      <c r="G292" s="11">
        <f>Organización_Modular!I37</f>
        <v>0</v>
      </c>
      <c r="H292" s="12">
        <f>SUM(F292:G292)</f>
        <v>0</v>
      </c>
      <c r="I292" s="12">
        <f>F292*16</f>
        <v>0</v>
      </c>
      <c r="J292" s="12">
        <f>G292*32</f>
        <v>0</v>
      </c>
      <c r="K292" s="12">
        <f>SUM(I292:J292)</f>
        <v>0</v>
      </c>
      <c r="L292" s="299"/>
      <c r="M292" s="95" t="str">
        <f t="shared" si="6"/>
        <v xml:space="preserve">   </v>
      </c>
    </row>
    <row r="293" spans="1:13" hidden="1" x14ac:dyDescent="0.2">
      <c r="A293" s="296"/>
      <c r="B293" s="173" t="str">
        <f>Capacidades!M281</f>
        <v xml:space="preserve">   </v>
      </c>
      <c r="C293" s="174"/>
      <c r="D293" s="13"/>
      <c r="E293" s="13"/>
      <c r="F293" s="14"/>
      <c r="G293" s="14"/>
      <c r="H293" s="14"/>
      <c r="I293" s="14"/>
      <c r="J293" s="14"/>
      <c r="K293" s="14"/>
      <c r="L293" s="300"/>
      <c r="M293" s="95" t="str">
        <f t="shared" si="6"/>
        <v xml:space="preserve">   </v>
      </c>
    </row>
    <row r="294" spans="1:13" hidden="1" x14ac:dyDescent="0.2">
      <c r="A294" s="296"/>
      <c r="B294" s="173" t="str">
        <f>Capacidades!M282</f>
        <v xml:space="preserve">   </v>
      </c>
      <c r="C294" s="174"/>
      <c r="D294" s="13"/>
      <c r="E294" s="13"/>
      <c r="F294" s="14"/>
      <c r="G294" s="14"/>
      <c r="H294" s="14"/>
      <c r="I294" s="14"/>
      <c r="J294" s="14"/>
      <c r="K294" s="14"/>
      <c r="L294" s="300"/>
      <c r="M294" s="95" t="str">
        <f t="shared" si="6"/>
        <v xml:space="preserve">   </v>
      </c>
    </row>
    <row r="295" spans="1:13" ht="9.75" hidden="1" customHeight="1" x14ac:dyDescent="0.2">
      <c r="A295" s="296"/>
      <c r="B295" s="173" t="str">
        <f>Capacidades!M283</f>
        <v xml:space="preserve">   </v>
      </c>
      <c r="C295" s="174"/>
      <c r="D295" s="13"/>
      <c r="E295" s="13"/>
      <c r="F295" s="14"/>
      <c r="G295" s="14"/>
      <c r="H295" s="14"/>
      <c r="I295" s="14"/>
      <c r="J295" s="14"/>
      <c r="K295" s="14"/>
      <c r="L295" s="300"/>
      <c r="M295" s="95" t="str">
        <f t="shared" si="6"/>
        <v xml:space="preserve">   </v>
      </c>
    </row>
    <row r="296" spans="1:13" hidden="1" x14ac:dyDescent="0.2">
      <c r="A296" s="296"/>
      <c r="B296" s="173" t="str">
        <f>Capacidades!M284</f>
        <v xml:space="preserve">   </v>
      </c>
      <c r="C296" s="174"/>
      <c r="D296" s="13"/>
      <c r="E296" s="13"/>
      <c r="F296" s="14"/>
      <c r="G296" s="14"/>
      <c r="H296" s="14"/>
      <c r="I296" s="14"/>
      <c r="J296" s="14"/>
      <c r="K296" s="14"/>
      <c r="L296" s="300"/>
      <c r="M296" s="95" t="str">
        <f t="shared" si="6"/>
        <v xml:space="preserve">   </v>
      </c>
    </row>
    <row r="297" spans="1:13" hidden="1" x14ac:dyDescent="0.2">
      <c r="A297" s="296"/>
      <c r="B297" s="173" t="str">
        <f>Capacidades!M285</f>
        <v xml:space="preserve">   </v>
      </c>
      <c r="C297" s="174"/>
      <c r="D297" s="13"/>
      <c r="E297" s="13"/>
      <c r="F297" s="14"/>
      <c r="G297" s="14"/>
      <c r="H297" s="14"/>
      <c r="I297" s="14"/>
      <c r="J297" s="14"/>
      <c r="K297" s="14"/>
      <c r="L297" s="300"/>
      <c r="M297" s="95" t="str">
        <f t="shared" si="6"/>
        <v xml:space="preserve">   </v>
      </c>
    </row>
    <row r="298" spans="1:13" hidden="1" x14ac:dyDescent="0.2">
      <c r="A298" s="296"/>
      <c r="B298" s="173" t="str">
        <f>Capacidades!M286</f>
        <v xml:space="preserve">   </v>
      </c>
      <c r="C298" s="174"/>
      <c r="D298" s="13"/>
      <c r="E298" s="13"/>
      <c r="F298" s="14"/>
      <c r="G298" s="14"/>
      <c r="H298" s="14"/>
      <c r="I298" s="14"/>
      <c r="J298" s="14"/>
      <c r="K298" s="14"/>
      <c r="L298" s="300"/>
      <c r="M298" s="95" t="str">
        <f t="shared" si="6"/>
        <v xml:space="preserve">   </v>
      </c>
    </row>
    <row r="299" spans="1:13" hidden="1" x14ac:dyDescent="0.2">
      <c r="A299" s="296"/>
      <c r="B299" s="173" t="str">
        <f>Capacidades!M287</f>
        <v xml:space="preserve">   </v>
      </c>
      <c r="C299" s="174"/>
      <c r="D299" s="13"/>
      <c r="E299" s="13"/>
      <c r="F299" s="14"/>
      <c r="G299" s="14"/>
      <c r="H299" s="14"/>
      <c r="I299" s="14"/>
      <c r="J299" s="14"/>
      <c r="K299" s="14"/>
      <c r="L299" s="300"/>
      <c r="M299" s="95" t="str">
        <f t="shared" si="6"/>
        <v xml:space="preserve">   </v>
      </c>
    </row>
    <row r="300" spans="1:13" hidden="1" x14ac:dyDescent="0.2">
      <c r="A300" s="296"/>
      <c r="B300" s="173" t="str">
        <f>Capacidades!M288</f>
        <v xml:space="preserve">   </v>
      </c>
      <c r="C300" s="174"/>
      <c r="D300" s="13"/>
      <c r="E300" s="13"/>
      <c r="F300" s="14"/>
      <c r="G300" s="14"/>
      <c r="H300" s="14"/>
      <c r="I300" s="14"/>
      <c r="J300" s="14"/>
      <c r="K300" s="14"/>
      <c r="L300" s="300"/>
      <c r="M300" s="95" t="str">
        <f t="shared" si="6"/>
        <v xml:space="preserve">   </v>
      </c>
    </row>
    <row r="301" spans="1:13" hidden="1" x14ac:dyDescent="0.2">
      <c r="A301" s="297"/>
      <c r="B301" s="173" t="str">
        <f>Capacidades!M289</f>
        <v xml:space="preserve">   </v>
      </c>
      <c r="C301" s="177"/>
      <c r="D301" s="13"/>
      <c r="E301" s="13"/>
      <c r="F301" s="14"/>
      <c r="G301" s="14"/>
      <c r="H301" s="14"/>
      <c r="I301" s="14"/>
      <c r="J301" s="14"/>
      <c r="K301" s="14"/>
      <c r="L301" s="300"/>
      <c r="M301" s="95" t="str">
        <f t="shared" si="6"/>
        <v xml:space="preserve">   </v>
      </c>
    </row>
    <row r="302" spans="1:13" hidden="1" x14ac:dyDescent="0.2">
      <c r="A302" s="295" t="str">
        <f>Capacidades!L290</f>
        <v xml:space="preserve">       </v>
      </c>
      <c r="B302" s="173" t="str">
        <f>Capacidades!M290</f>
        <v xml:space="preserve">   </v>
      </c>
      <c r="C302" s="174"/>
      <c r="D302" s="11">
        <f>Organización_Modular!F38</f>
        <v>0</v>
      </c>
      <c r="E302" s="11">
        <f>Organización_Modular!G38</f>
        <v>0</v>
      </c>
      <c r="F302" s="11">
        <f>Organización_Modular!H38</f>
        <v>0</v>
      </c>
      <c r="G302" s="11">
        <f>Organización_Modular!I38</f>
        <v>0</v>
      </c>
      <c r="H302" s="12">
        <f>SUM(F302:G302)</f>
        <v>0</v>
      </c>
      <c r="I302" s="12">
        <f>F302*16</f>
        <v>0</v>
      </c>
      <c r="J302" s="12">
        <f>G302*32</f>
        <v>0</v>
      </c>
      <c r="K302" s="12">
        <f>SUM(I302:J302)</f>
        <v>0</v>
      </c>
      <c r="L302" s="299"/>
      <c r="M302" s="95" t="str">
        <f t="shared" si="6"/>
        <v xml:space="preserve">   </v>
      </c>
    </row>
    <row r="303" spans="1:13" hidden="1" x14ac:dyDescent="0.2">
      <c r="A303" s="296"/>
      <c r="B303" s="173" t="str">
        <f>Capacidades!M291</f>
        <v xml:space="preserve">   </v>
      </c>
      <c r="C303" s="174"/>
      <c r="D303" s="13"/>
      <c r="E303" s="13"/>
      <c r="F303" s="14"/>
      <c r="G303" s="14"/>
      <c r="H303" s="14"/>
      <c r="I303" s="14"/>
      <c r="J303" s="14"/>
      <c r="K303" s="14"/>
      <c r="L303" s="300"/>
      <c r="M303" s="95" t="str">
        <f t="shared" si="6"/>
        <v xml:space="preserve">   </v>
      </c>
    </row>
    <row r="304" spans="1:13" hidden="1" x14ac:dyDescent="0.2">
      <c r="A304" s="296"/>
      <c r="B304" s="173" t="str">
        <f>Capacidades!M292</f>
        <v xml:space="preserve">   </v>
      </c>
      <c r="C304" s="174"/>
      <c r="D304" s="13"/>
      <c r="E304" s="13"/>
      <c r="F304" s="14"/>
      <c r="G304" s="14"/>
      <c r="H304" s="14"/>
      <c r="I304" s="14"/>
      <c r="J304" s="14"/>
      <c r="K304" s="14"/>
      <c r="L304" s="300"/>
      <c r="M304" s="95" t="str">
        <f t="shared" si="6"/>
        <v xml:space="preserve">   </v>
      </c>
    </row>
    <row r="305" spans="1:13" hidden="1" x14ac:dyDescent="0.2">
      <c r="A305" s="296"/>
      <c r="B305" s="173" t="str">
        <f>Capacidades!M293</f>
        <v xml:space="preserve">   </v>
      </c>
      <c r="C305" s="174"/>
      <c r="D305" s="13"/>
      <c r="E305" s="13"/>
      <c r="F305" s="14"/>
      <c r="G305" s="14"/>
      <c r="H305" s="14"/>
      <c r="I305" s="14"/>
      <c r="J305" s="14"/>
      <c r="K305" s="14"/>
      <c r="L305" s="300"/>
      <c r="M305" s="95" t="str">
        <f t="shared" si="6"/>
        <v xml:space="preserve">   </v>
      </c>
    </row>
    <row r="306" spans="1:13" hidden="1" x14ac:dyDescent="0.2">
      <c r="A306" s="296"/>
      <c r="B306" s="173" t="str">
        <f>Capacidades!M294</f>
        <v xml:space="preserve">   </v>
      </c>
      <c r="C306" s="174"/>
      <c r="D306" s="13"/>
      <c r="E306" s="13"/>
      <c r="F306" s="14"/>
      <c r="G306" s="14"/>
      <c r="H306" s="14"/>
      <c r="I306" s="14"/>
      <c r="J306" s="14"/>
      <c r="K306" s="14"/>
      <c r="L306" s="300"/>
      <c r="M306" s="95" t="str">
        <f t="shared" si="6"/>
        <v xml:space="preserve">   </v>
      </c>
    </row>
    <row r="307" spans="1:13" hidden="1" x14ac:dyDescent="0.2">
      <c r="A307" s="296"/>
      <c r="B307" s="173" t="str">
        <f>Capacidades!M295</f>
        <v xml:space="preserve">   </v>
      </c>
      <c r="C307" s="174"/>
      <c r="D307" s="13"/>
      <c r="E307" s="13"/>
      <c r="F307" s="14"/>
      <c r="G307" s="14"/>
      <c r="H307" s="14"/>
      <c r="I307" s="14"/>
      <c r="J307" s="14"/>
      <c r="K307" s="14"/>
      <c r="L307" s="300"/>
      <c r="M307" s="95" t="str">
        <f t="shared" si="6"/>
        <v xml:space="preserve">   </v>
      </c>
    </row>
    <row r="308" spans="1:13" hidden="1" x14ac:dyDescent="0.2">
      <c r="A308" s="296"/>
      <c r="B308" s="173" t="str">
        <f>Capacidades!M296</f>
        <v xml:space="preserve">   </v>
      </c>
      <c r="C308" s="174"/>
      <c r="D308" s="13"/>
      <c r="E308" s="13"/>
      <c r="F308" s="14"/>
      <c r="G308" s="14"/>
      <c r="H308" s="14"/>
      <c r="I308" s="14"/>
      <c r="J308" s="14"/>
      <c r="K308" s="14"/>
      <c r="L308" s="300"/>
      <c r="M308" s="95" t="str">
        <f t="shared" si="6"/>
        <v xml:space="preserve">   </v>
      </c>
    </row>
    <row r="309" spans="1:13" hidden="1" x14ac:dyDescent="0.2">
      <c r="A309" s="296"/>
      <c r="B309" s="173" t="str">
        <f>Capacidades!M297</f>
        <v xml:space="preserve">   </v>
      </c>
      <c r="C309" s="174"/>
      <c r="D309" s="13"/>
      <c r="E309" s="13"/>
      <c r="F309" s="14"/>
      <c r="G309" s="14"/>
      <c r="H309" s="14"/>
      <c r="I309" s="14"/>
      <c r="J309" s="14"/>
      <c r="K309" s="14"/>
      <c r="L309" s="300"/>
      <c r="M309" s="95" t="str">
        <f t="shared" si="6"/>
        <v xml:space="preserve">   </v>
      </c>
    </row>
    <row r="310" spans="1:13" hidden="1" x14ac:dyDescent="0.2">
      <c r="A310" s="296"/>
      <c r="B310" s="173" t="str">
        <f>Capacidades!M298</f>
        <v xml:space="preserve">   </v>
      </c>
      <c r="C310" s="174"/>
      <c r="D310" s="13"/>
      <c r="E310" s="13"/>
      <c r="F310" s="14"/>
      <c r="G310" s="14"/>
      <c r="H310" s="14"/>
      <c r="I310" s="14"/>
      <c r="J310" s="14"/>
      <c r="K310" s="14"/>
      <c r="L310" s="300"/>
      <c r="M310" s="95" t="str">
        <f t="shared" si="6"/>
        <v xml:space="preserve">   </v>
      </c>
    </row>
    <row r="311" spans="1:13" hidden="1" x14ac:dyDescent="0.2">
      <c r="A311" s="297"/>
      <c r="B311" s="173" t="str">
        <f>Capacidades!M299</f>
        <v xml:space="preserve">   </v>
      </c>
      <c r="C311" s="177"/>
      <c r="D311" s="13"/>
      <c r="E311" s="13"/>
      <c r="F311" s="14"/>
      <c r="G311" s="14"/>
      <c r="H311" s="14"/>
      <c r="I311" s="14"/>
      <c r="J311" s="14"/>
      <c r="K311" s="14"/>
      <c r="L311" s="300"/>
      <c r="M311" s="95" t="str">
        <f t="shared" si="6"/>
        <v xml:space="preserve">   </v>
      </c>
    </row>
    <row r="312" spans="1:13" hidden="1" x14ac:dyDescent="0.2">
      <c r="A312" s="295" t="str">
        <f>Capacidades!L300</f>
        <v xml:space="preserve">       </v>
      </c>
      <c r="B312" s="173" t="str">
        <f>Capacidades!M300</f>
        <v xml:space="preserve">   </v>
      </c>
      <c r="C312" s="174"/>
      <c r="D312" s="11">
        <f>Organización_Modular!F39</f>
        <v>0</v>
      </c>
      <c r="E312" s="11">
        <f>Organización_Modular!G39</f>
        <v>0</v>
      </c>
      <c r="F312" s="11">
        <f>Organización_Modular!H39</f>
        <v>0</v>
      </c>
      <c r="G312" s="11">
        <f>Organización_Modular!I39</f>
        <v>0</v>
      </c>
      <c r="H312" s="12">
        <f>SUM(F312:G312)</f>
        <v>0</v>
      </c>
      <c r="I312" s="12">
        <f>F312*16</f>
        <v>0</v>
      </c>
      <c r="J312" s="12">
        <f>G312*32</f>
        <v>0</v>
      </c>
      <c r="K312" s="12">
        <f>SUM(I312:J312)</f>
        <v>0</v>
      </c>
      <c r="L312" s="299"/>
      <c r="M312" s="95" t="str">
        <f t="shared" si="6"/>
        <v xml:space="preserve">   </v>
      </c>
    </row>
    <row r="313" spans="1:13" hidden="1" x14ac:dyDescent="0.2">
      <c r="A313" s="296"/>
      <c r="B313" s="173" t="str">
        <f>Capacidades!M301</f>
        <v xml:space="preserve">   </v>
      </c>
      <c r="C313" s="174"/>
      <c r="D313" s="13"/>
      <c r="E313" s="13"/>
      <c r="F313" s="14"/>
      <c r="G313" s="14"/>
      <c r="H313" s="14"/>
      <c r="I313" s="14"/>
      <c r="J313" s="14"/>
      <c r="K313" s="14"/>
      <c r="L313" s="300"/>
      <c r="M313" s="95" t="str">
        <f t="shared" si="6"/>
        <v xml:space="preserve">   </v>
      </c>
    </row>
    <row r="314" spans="1:13" hidden="1" x14ac:dyDescent="0.2">
      <c r="A314" s="296"/>
      <c r="B314" s="173" t="str">
        <f>Capacidades!M302</f>
        <v xml:space="preserve">   </v>
      </c>
      <c r="C314" s="174"/>
      <c r="D314" s="13"/>
      <c r="E314" s="13"/>
      <c r="F314" s="14"/>
      <c r="G314" s="14"/>
      <c r="H314" s="14"/>
      <c r="I314" s="14"/>
      <c r="J314" s="14"/>
      <c r="K314" s="14"/>
      <c r="L314" s="300"/>
      <c r="M314" s="95" t="str">
        <f t="shared" si="6"/>
        <v xml:space="preserve">   </v>
      </c>
    </row>
    <row r="315" spans="1:13" hidden="1" x14ac:dyDescent="0.2">
      <c r="A315" s="296"/>
      <c r="B315" s="173" t="str">
        <f>Capacidades!M303</f>
        <v xml:space="preserve">   </v>
      </c>
      <c r="C315" s="174"/>
      <c r="D315" s="13"/>
      <c r="E315" s="13"/>
      <c r="F315" s="14"/>
      <c r="G315" s="14"/>
      <c r="H315" s="14"/>
      <c r="I315" s="14"/>
      <c r="J315" s="14"/>
      <c r="K315" s="14"/>
      <c r="L315" s="300"/>
      <c r="M315" s="95" t="str">
        <f t="shared" si="6"/>
        <v xml:space="preserve">   </v>
      </c>
    </row>
    <row r="316" spans="1:13" hidden="1" x14ac:dyDescent="0.2">
      <c r="A316" s="296"/>
      <c r="B316" s="173" t="str">
        <f>Capacidades!M304</f>
        <v xml:space="preserve">   </v>
      </c>
      <c r="C316" s="174"/>
      <c r="D316" s="13"/>
      <c r="E316" s="13"/>
      <c r="F316" s="14"/>
      <c r="G316" s="14"/>
      <c r="H316" s="14"/>
      <c r="I316" s="14"/>
      <c r="J316" s="14"/>
      <c r="K316" s="14"/>
      <c r="L316" s="300"/>
      <c r="M316" s="95" t="str">
        <f t="shared" si="6"/>
        <v xml:space="preserve">   </v>
      </c>
    </row>
    <row r="317" spans="1:13" hidden="1" x14ac:dyDescent="0.2">
      <c r="A317" s="296"/>
      <c r="B317" s="173" t="str">
        <f>Capacidades!M305</f>
        <v xml:space="preserve">   </v>
      </c>
      <c r="C317" s="174"/>
      <c r="D317" s="13"/>
      <c r="E317" s="13"/>
      <c r="F317" s="14"/>
      <c r="G317" s="14"/>
      <c r="H317" s="14"/>
      <c r="I317" s="14"/>
      <c r="J317" s="14"/>
      <c r="K317" s="14"/>
      <c r="L317" s="300"/>
      <c r="M317" s="95" t="str">
        <f t="shared" si="6"/>
        <v xml:space="preserve">   </v>
      </c>
    </row>
    <row r="318" spans="1:13" hidden="1" x14ac:dyDescent="0.2">
      <c r="A318" s="296"/>
      <c r="B318" s="173" t="str">
        <f>Capacidades!M306</f>
        <v xml:space="preserve">   </v>
      </c>
      <c r="C318" s="174"/>
      <c r="D318" s="13"/>
      <c r="E318" s="13"/>
      <c r="F318" s="14"/>
      <c r="G318" s="14"/>
      <c r="H318" s="14"/>
      <c r="I318" s="14"/>
      <c r="J318" s="14"/>
      <c r="K318" s="14"/>
      <c r="L318" s="300"/>
      <c r="M318" s="95" t="str">
        <f t="shared" si="6"/>
        <v xml:space="preserve">   </v>
      </c>
    </row>
    <row r="319" spans="1:13" hidden="1" x14ac:dyDescent="0.2">
      <c r="A319" s="296"/>
      <c r="B319" s="173" t="str">
        <f>Capacidades!M307</f>
        <v xml:space="preserve">   </v>
      </c>
      <c r="C319" s="174"/>
      <c r="D319" s="13"/>
      <c r="E319" s="13"/>
      <c r="F319" s="14"/>
      <c r="G319" s="14"/>
      <c r="H319" s="14"/>
      <c r="I319" s="14"/>
      <c r="J319" s="14"/>
      <c r="K319" s="14"/>
      <c r="L319" s="300"/>
      <c r="M319" s="95" t="str">
        <f t="shared" si="6"/>
        <v xml:space="preserve">   </v>
      </c>
    </row>
    <row r="320" spans="1:13" hidden="1" x14ac:dyDescent="0.2">
      <c r="A320" s="296"/>
      <c r="B320" s="173" t="str">
        <f>Capacidades!M308</f>
        <v xml:space="preserve">   </v>
      </c>
      <c r="C320" s="174"/>
      <c r="D320" s="13"/>
      <c r="E320" s="13"/>
      <c r="F320" s="14"/>
      <c r="G320" s="14"/>
      <c r="H320" s="14"/>
      <c r="I320" s="14"/>
      <c r="J320" s="14"/>
      <c r="K320" s="14"/>
      <c r="L320" s="300"/>
      <c r="M320" s="95" t="str">
        <f t="shared" si="6"/>
        <v xml:space="preserve">   </v>
      </c>
    </row>
    <row r="321" spans="1:13" hidden="1" x14ac:dyDescent="0.2">
      <c r="A321" s="297"/>
      <c r="B321" s="173" t="str">
        <f>Capacidades!M309</f>
        <v xml:space="preserve">   </v>
      </c>
      <c r="C321" s="177"/>
      <c r="D321" s="13"/>
      <c r="E321" s="13"/>
      <c r="F321" s="14"/>
      <c r="G321" s="14"/>
      <c r="H321" s="14"/>
      <c r="I321" s="14"/>
      <c r="J321" s="14"/>
      <c r="K321" s="14"/>
      <c r="L321" s="300"/>
      <c r="M321" s="95" t="str">
        <f t="shared" si="6"/>
        <v xml:space="preserve">   </v>
      </c>
    </row>
    <row r="322" spans="1:13" ht="15.75" x14ac:dyDescent="0.2">
      <c r="A322" s="330" t="s">
        <v>103</v>
      </c>
      <c r="B322" s="330"/>
      <c r="C322" s="330"/>
      <c r="D322" s="330"/>
      <c r="E322" s="330"/>
      <c r="F322" s="330"/>
      <c r="G322" s="330"/>
      <c r="H322" s="330"/>
      <c r="I322" s="330"/>
      <c r="J322" s="330"/>
      <c r="K322" s="330"/>
      <c r="L322" s="330"/>
      <c r="M322" s="95" t="str">
        <f>A322</f>
        <v xml:space="preserve">COMPETENCIAS PARA LA EMPLEABILIDAD INCORPORADAS COMO CONTENIDO  TRANSVERSAL </v>
      </c>
    </row>
    <row r="323" spans="1:13" ht="24" customHeight="1" x14ac:dyDescent="0.2">
      <c r="A323" s="307" t="s">
        <v>917</v>
      </c>
      <c r="B323" s="308"/>
      <c r="C323" s="308"/>
      <c r="D323" s="308"/>
      <c r="E323" s="308"/>
      <c r="F323" s="308"/>
      <c r="G323" s="308"/>
      <c r="H323" s="308"/>
      <c r="I323" s="308"/>
      <c r="J323" s="308"/>
      <c r="K323" s="308"/>
      <c r="L323" s="309"/>
      <c r="M323" s="95" t="str">
        <f t="shared" ref="M323:M326" si="7">A323</f>
        <v>Trabajo colaborativo.- Participar de forma activa en el logro de objetivos y metas comunes, integrándose con otras personas con criterio de respeto y justicia, sin estereotipos de género u otros, en un contexto determinado.</v>
      </c>
    </row>
    <row r="324" spans="1:13" ht="0.75" customHeight="1" x14ac:dyDescent="0.2">
      <c r="A324" s="302"/>
      <c r="B324" s="302"/>
      <c r="C324" s="302"/>
      <c r="D324" s="302"/>
      <c r="E324" s="302"/>
      <c r="F324" s="302"/>
      <c r="G324" s="302"/>
      <c r="H324" s="302"/>
      <c r="I324" s="302"/>
      <c r="J324" s="302"/>
      <c r="K324" s="302"/>
      <c r="L324" s="302"/>
      <c r="M324" s="95">
        <f t="shared" si="7"/>
        <v>0</v>
      </c>
    </row>
    <row r="325" spans="1:13" ht="18.75" hidden="1" customHeight="1" x14ac:dyDescent="0.2">
      <c r="A325" s="302"/>
      <c r="B325" s="302"/>
      <c r="C325" s="302"/>
      <c r="D325" s="302"/>
      <c r="E325" s="302"/>
      <c r="F325" s="302"/>
      <c r="G325" s="302"/>
      <c r="H325" s="302"/>
      <c r="I325" s="302"/>
      <c r="J325" s="302"/>
      <c r="K325" s="302"/>
      <c r="L325" s="302"/>
      <c r="M325" s="95">
        <f t="shared" si="7"/>
        <v>0</v>
      </c>
    </row>
    <row r="326" spans="1:13" ht="25.5" customHeight="1" x14ac:dyDescent="0.2">
      <c r="A326" s="304" t="s">
        <v>89</v>
      </c>
      <c r="B326" s="304"/>
      <c r="C326" s="304" t="s">
        <v>166</v>
      </c>
      <c r="D326" s="304"/>
      <c r="E326" s="304"/>
      <c r="F326" s="304"/>
      <c r="G326" s="304"/>
      <c r="H326" s="304"/>
      <c r="I326" s="304"/>
      <c r="J326" s="304"/>
      <c r="K326" s="304"/>
      <c r="L326" s="304"/>
      <c r="M326" s="95" t="str">
        <f t="shared" si="7"/>
        <v>CAPACIDADES A FORTALECER</v>
      </c>
    </row>
    <row r="327" spans="1:13" ht="39" customHeight="1" x14ac:dyDescent="0.2">
      <c r="A327" s="281" t="str">
        <f ca="1">OFFSET($A$9,(ROW()-326)*10-1,0)</f>
        <v xml:space="preserve">UC1.C1 Realizar  instalación de sistemas eléctricos utilizando componentes de automatización  considerando buenas prácticas de montaje y manufactura, requerimientos funcionales, condiciones de operación y estándares de seguridad.        </v>
      </c>
      <c r="B327" s="281"/>
      <c r="C327" s="286" t="s">
        <v>918</v>
      </c>
      <c r="D327" s="287"/>
      <c r="E327" s="287"/>
      <c r="F327" s="287"/>
      <c r="G327" s="287"/>
      <c r="H327" s="287"/>
      <c r="I327" s="287"/>
      <c r="J327" s="287"/>
      <c r="K327" s="287"/>
      <c r="L327" s="288"/>
      <c r="M327" s="95" t="str">
        <f t="shared" ref="M327:M358" ca="1" si="8">A327</f>
        <v xml:space="preserve">UC1.C1 Realizar  instalación de sistemas eléctricos utilizando componentes de automatización  considerando buenas prácticas de montaje y manufactura, requerimientos funcionales, condiciones de operación y estándares de seguridad.        </v>
      </c>
    </row>
    <row r="328" spans="1:13" ht="28.5" customHeight="1" x14ac:dyDescent="0.2">
      <c r="A328" s="281" t="str">
        <f t="shared" ref="A328:A346" ca="1" si="9">OFFSET($A$9,(ROW()-326)*10-1,0)</f>
        <v xml:space="preserve">UC1.C2 Elaborar proyectos electrónicos usando componentes activos y  pasivos  de acuerdo a los requerimientos funcionales, uso eficiente de la energía, y normativa vigente.        </v>
      </c>
      <c r="B328" s="281"/>
      <c r="C328" s="289"/>
      <c r="D328" s="290"/>
      <c r="E328" s="290"/>
      <c r="F328" s="290"/>
      <c r="G328" s="290"/>
      <c r="H328" s="290"/>
      <c r="I328" s="290"/>
      <c r="J328" s="290"/>
      <c r="K328" s="290"/>
      <c r="L328" s="291"/>
      <c r="M328" s="95" t="str">
        <f t="shared" ca="1" si="8"/>
        <v xml:space="preserve">UC1.C2 Elaborar proyectos electrónicos usando componentes activos y  pasivos  de acuerdo a los requerimientos funcionales, uso eficiente de la energía, y normativa vigente.        </v>
      </c>
    </row>
    <row r="329" spans="1:13" ht="38.25" customHeight="1" x14ac:dyDescent="0.2">
      <c r="A329" s="281" t="str">
        <f t="shared" ca="1" si="9"/>
        <v xml:space="preserve">UC1.C3 Usar instrumentos de medición de magnitudes eléctricas diferenciando los tipos de error y su aplicación en los tableros de prueba de magnitudes eléctricas, considerando estándares de seguridad y normativa vigente.       </v>
      </c>
      <c r="B329" s="281"/>
      <c r="C329" s="289"/>
      <c r="D329" s="290"/>
      <c r="E329" s="290"/>
      <c r="F329" s="290"/>
      <c r="G329" s="290"/>
      <c r="H329" s="290"/>
      <c r="I329" s="290"/>
      <c r="J329" s="290"/>
      <c r="K329" s="290"/>
      <c r="L329" s="291"/>
      <c r="M329" s="95" t="str">
        <f t="shared" ca="1" si="8"/>
        <v xml:space="preserve">UC1.C3 Usar instrumentos de medición de magnitudes eléctricas diferenciando los tipos de error y su aplicación en los tableros de prueba de magnitudes eléctricas, considerando estándares de seguridad y normativa vigente.       </v>
      </c>
    </row>
    <row r="330" spans="1:13" ht="26.25" customHeight="1" x14ac:dyDescent="0.2">
      <c r="A330" s="281" t="str">
        <f t="shared" ca="1" si="9"/>
        <v xml:space="preserve">UC1.C4 Ejecutar técnicas  de manufactura con máquinas y herramientas considerando la optimización de los procesos y normativa vigente.    </v>
      </c>
      <c r="B330" s="281"/>
      <c r="C330" s="289"/>
      <c r="D330" s="290"/>
      <c r="E330" s="290"/>
      <c r="F330" s="290"/>
      <c r="G330" s="290"/>
      <c r="H330" s="290"/>
      <c r="I330" s="290"/>
      <c r="J330" s="290"/>
      <c r="K330" s="290"/>
      <c r="L330" s="291"/>
      <c r="M330" s="95" t="str">
        <f t="shared" ca="1" si="8"/>
        <v xml:space="preserve">UC1.C4 Ejecutar técnicas  de manufactura con máquinas y herramientas considerando la optimización de los procesos y normativa vigente.    </v>
      </c>
    </row>
    <row r="331" spans="1:13" ht="27" customHeight="1" x14ac:dyDescent="0.2">
      <c r="A331" s="281" t="str">
        <f t="shared" ca="1" si="9"/>
        <v xml:space="preserve">UC1.C5 Aplicar técnicas y procedimientos algebraicos  en la solución de problemas mecánicos eléctricos y electrónicos.    </v>
      </c>
      <c r="B331" s="281"/>
      <c r="C331" s="289"/>
      <c r="D331" s="290"/>
      <c r="E331" s="290"/>
      <c r="F331" s="290"/>
      <c r="G331" s="290"/>
      <c r="H331" s="290"/>
      <c r="I331" s="290"/>
      <c r="J331" s="290"/>
      <c r="K331" s="290"/>
      <c r="L331" s="291"/>
      <c r="M331" s="95" t="str">
        <f t="shared" ca="1" si="8"/>
        <v xml:space="preserve">UC1.C5 Aplicar técnicas y procedimientos algebraicos  en la solución de problemas mecánicos eléctricos y electrónicos.    </v>
      </c>
    </row>
    <row r="332" spans="1:13" ht="28.5" customHeight="1" x14ac:dyDescent="0.2">
      <c r="A332" s="281" t="str">
        <f t="shared" ca="1" si="9"/>
        <v xml:space="preserve">UC1.C6 Ejecutar proceso de carga y descarga de los circuitos de control digital que gobiernan los sistemas electrónicos programables  considerando el tipo de diseño, la optimización de los procesos y normativa electrónica vigente.        </v>
      </c>
      <c r="B332" s="281"/>
      <c r="C332" s="289"/>
      <c r="D332" s="290"/>
      <c r="E332" s="290"/>
      <c r="F332" s="290"/>
      <c r="G332" s="290"/>
      <c r="H332" s="290"/>
      <c r="I332" s="290"/>
      <c r="J332" s="290"/>
      <c r="K332" s="290"/>
      <c r="L332" s="291"/>
      <c r="M332" s="95" t="str">
        <f t="shared" ca="1" si="8"/>
        <v xml:space="preserve">UC1.C6 Ejecutar proceso de carga y descarga de los circuitos de control digital que gobiernan los sistemas electrónicos programables  considerando el tipo de diseño, la optimización de los procesos y normativa electrónica vigente.        </v>
      </c>
    </row>
    <row r="333" spans="1:13" ht="27" customHeight="1" x14ac:dyDescent="0.2">
      <c r="A333" s="281" t="str">
        <f t="shared" ca="1" si="9"/>
        <v xml:space="preserve">UC1.C7 Elaborar sistemas neumáticos y sistemas hidráulicos de acuerdo a las condiciones de operación, estándares de seguridad y normativa vigente.        </v>
      </c>
      <c r="B333" s="281"/>
      <c r="C333" s="289"/>
      <c r="D333" s="290"/>
      <c r="E333" s="290"/>
      <c r="F333" s="290"/>
      <c r="G333" s="290"/>
      <c r="H333" s="290"/>
      <c r="I333" s="290"/>
      <c r="J333" s="290"/>
      <c r="K333" s="290"/>
      <c r="L333" s="291"/>
      <c r="M333" s="95" t="str">
        <f t="shared" ca="1" si="8"/>
        <v xml:space="preserve">UC1.C7 Elaborar sistemas neumáticos y sistemas hidráulicos de acuerdo a las condiciones de operación, estándares de seguridad y normativa vigente.        </v>
      </c>
    </row>
    <row r="334" spans="1:13" ht="27" customHeight="1" x14ac:dyDescent="0.2">
      <c r="A334" s="281" t="str">
        <f t="shared" ca="1" si="9"/>
        <v xml:space="preserve">UC1.C8 Instalar máquinas eléctricas y transformadores  considerando, sus parámetros, variables y ahorro eficiente de la energía.     </v>
      </c>
      <c r="B334" s="281"/>
      <c r="C334" s="289"/>
      <c r="D334" s="290"/>
      <c r="E334" s="290"/>
      <c r="F334" s="290"/>
      <c r="G334" s="290"/>
      <c r="H334" s="290"/>
      <c r="I334" s="290"/>
      <c r="J334" s="290"/>
      <c r="K334" s="290"/>
      <c r="L334" s="291"/>
      <c r="M334" s="95" t="str">
        <f t="shared" ca="1" si="8"/>
        <v xml:space="preserve">UC1.C8 Instalar máquinas eléctricas y transformadores  considerando, sus parámetros, variables y ahorro eficiente de la energía.     </v>
      </c>
    </row>
    <row r="335" spans="1:13" ht="39" customHeight="1" x14ac:dyDescent="0.2">
      <c r="A335" s="281" t="str">
        <f t="shared" ca="1" si="9"/>
        <v>UC1.C9   Aplicar  los principios básicos de las leyes fisicas  considerando modelos de cuerpo rígido y mecánica de fluidos  UC1.C10 Aplicar los principios básicos de las leyes fisicas considerando modelos electroestáticos y electrodinámicos</v>
      </c>
      <c r="B335" s="281"/>
      <c r="C335" s="289"/>
      <c r="D335" s="290"/>
      <c r="E335" s="290"/>
      <c r="F335" s="290"/>
      <c r="G335" s="290"/>
      <c r="H335" s="290"/>
      <c r="I335" s="290"/>
      <c r="J335" s="290"/>
      <c r="K335" s="290"/>
      <c r="L335" s="291"/>
      <c r="M335" s="95" t="str">
        <f t="shared" ca="1" si="8"/>
        <v>UC1.C9   Aplicar  los principios básicos de las leyes fisicas  considerando modelos de cuerpo rígido y mecánica de fluidos  UC1.C10 Aplicar los principios básicos de las leyes fisicas considerando modelos electroestáticos y electrodinámicos</v>
      </c>
    </row>
    <row r="336" spans="1:13" hidden="1" x14ac:dyDescent="0.2">
      <c r="A336" s="281" t="str">
        <f t="shared" ca="1" si="9"/>
        <v xml:space="preserve">       </v>
      </c>
      <c r="B336" s="281"/>
      <c r="C336" s="289"/>
      <c r="D336" s="290"/>
      <c r="E336" s="290"/>
      <c r="F336" s="290"/>
      <c r="G336" s="290"/>
      <c r="H336" s="290"/>
      <c r="I336" s="290"/>
      <c r="J336" s="290"/>
      <c r="K336" s="290"/>
      <c r="L336" s="291"/>
      <c r="M336" s="95" t="str">
        <f t="shared" ca="1" si="8"/>
        <v xml:space="preserve">       </v>
      </c>
    </row>
    <row r="337" spans="1:13" hidden="1" x14ac:dyDescent="0.2">
      <c r="A337" s="281" t="str">
        <f t="shared" ca="1" si="9"/>
        <v xml:space="preserve">       </v>
      </c>
      <c r="B337" s="281"/>
      <c r="C337" s="289"/>
      <c r="D337" s="290"/>
      <c r="E337" s="290"/>
      <c r="F337" s="290"/>
      <c r="G337" s="290"/>
      <c r="H337" s="290"/>
      <c r="I337" s="290"/>
      <c r="J337" s="290"/>
      <c r="K337" s="290"/>
      <c r="L337" s="291"/>
      <c r="M337" s="95" t="str">
        <f t="shared" ca="1" si="8"/>
        <v xml:space="preserve">       </v>
      </c>
    </row>
    <row r="338" spans="1:13" hidden="1" x14ac:dyDescent="0.2">
      <c r="A338" s="281" t="str">
        <f t="shared" ca="1" si="9"/>
        <v xml:space="preserve">       </v>
      </c>
      <c r="B338" s="281"/>
      <c r="C338" s="289"/>
      <c r="D338" s="290"/>
      <c r="E338" s="290"/>
      <c r="F338" s="290"/>
      <c r="G338" s="290"/>
      <c r="H338" s="290"/>
      <c r="I338" s="290"/>
      <c r="J338" s="290"/>
      <c r="K338" s="290"/>
      <c r="L338" s="291"/>
      <c r="M338" s="95" t="str">
        <f t="shared" ca="1" si="8"/>
        <v xml:space="preserve">       </v>
      </c>
    </row>
    <row r="339" spans="1:13" hidden="1" x14ac:dyDescent="0.2">
      <c r="A339" s="281" t="str">
        <f t="shared" ca="1" si="9"/>
        <v xml:space="preserve">       </v>
      </c>
      <c r="B339" s="281"/>
      <c r="C339" s="289"/>
      <c r="D339" s="290"/>
      <c r="E339" s="290"/>
      <c r="F339" s="290"/>
      <c r="G339" s="290"/>
      <c r="H339" s="290"/>
      <c r="I339" s="290"/>
      <c r="J339" s="290"/>
      <c r="K339" s="290"/>
      <c r="L339" s="291"/>
      <c r="M339" s="95" t="str">
        <f t="shared" ca="1" si="8"/>
        <v xml:space="preserve">       </v>
      </c>
    </row>
    <row r="340" spans="1:13" hidden="1" x14ac:dyDescent="0.2">
      <c r="A340" s="281" t="str">
        <f t="shared" ca="1" si="9"/>
        <v xml:space="preserve">       </v>
      </c>
      <c r="B340" s="281"/>
      <c r="C340" s="289"/>
      <c r="D340" s="290"/>
      <c r="E340" s="290"/>
      <c r="F340" s="290"/>
      <c r="G340" s="290"/>
      <c r="H340" s="290"/>
      <c r="I340" s="290"/>
      <c r="J340" s="290"/>
      <c r="K340" s="290"/>
      <c r="L340" s="291"/>
      <c r="M340" s="95" t="str">
        <f t="shared" ca="1" si="8"/>
        <v xml:space="preserve">       </v>
      </c>
    </row>
    <row r="341" spans="1:13" hidden="1" x14ac:dyDescent="0.2">
      <c r="A341" s="281" t="str">
        <f t="shared" ca="1" si="9"/>
        <v xml:space="preserve">       </v>
      </c>
      <c r="B341" s="281"/>
      <c r="C341" s="289"/>
      <c r="D341" s="290"/>
      <c r="E341" s="290"/>
      <c r="F341" s="290"/>
      <c r="G341" s="290"/>
      <c r="H341" s="290"/>
      <c r="I341" s="290"/>
      <c r="J341" s="290"/>
      <c r="K341" s="290"/>
      <c r="L341" s="291"/>
      <c r="M341" s="95" t="str">
        <f t="shared" ca="1" si="8"/>
        <v xml:space="preserve">       </v>
      </c>
    </row>
    <row r="342" spans="1:13" hidden="1" x14ac:dyDescent="0.2">
      <c r="A342" s="281" t="str">
        <f t="shared" ca="1" si="9"/>
        <v xml:space="preserve">       </v>
      </c>
      <c r="B342" s="281"/>
      <c r="C342" s="289"/>
      <c r="D342" s="290"/>
      <c r="E342" s="290"/>
      <c r="F342" s="290"/>
      <c r="G342" s="290"/>
      <c r="H342" s="290"/>
      <c r="I342" s="290"/>
      <c r="J342" s="290"/>
      <c r="K342" s="290"/>
      <c r="L342" s="291"/>
      <c r="M342" s="95" t="str">
        <f t="shared" ca="1" si="8"/>
        <v xml:space="preserve">       </v>
      </c>
    </row>
    <row r="343" spans="1:13" hidden="1" x14ac:dyDescent="0.2">
      <c r="A343" s="281" t="str">
        <f t="shared" ca="1" si="9"/>
        <v xml:space="preserve">       </v>
      </c>
      <c r="B343" s="281"/>
      <c r="C343" s="289"/>
      <c r="D343" s="290"/>
      <c r="E343" s="290"/>
      <c r="F343" s="290"/>
      <c r="G343" s="290"/>
      <c r="H343" s="290"/>
      <c r="I343" s="290"/>
      <c r="J343" s="290"/>
      <c r="K343" s="290"/>
      <c r="L343" s="291"/>
      <c r="M343" s="95" t="str">
        <f t="shared" ca="1" si="8"/>
        <v xml:space="preserve">       </v>
      </c>
    </row>
    <row r="344" spans="1:13" hidden="1" x14ac:dyDescent="0.2">
      <c r="A344" s="281" t="str">
        <f t="shared" ca="1" si="9"/>
        <v xml:space="preserve">       </v>
      </c>
      <c r="B344" s="281"/>
      <c r="C344" s="289"/>
      <c r="D344" s="290"/>
      <c r="E344" s="290"/>
      <c r="F344" s="290"/>
      <c r="G344" s="290"/>
      <c r="H344" s="290"/>
      <c r="I344" s="290"/>
      <c r="J344" s="290"/>
      <c r="K344" s="290"/>
      <c r="L344" s="291"/>
      <c r="M344" s="95" t="str">
        <f t="shared" ca="1" si="8"/>
        <v xml:space="preserve">       </v>
      </c>
    </row>
    <row r="345" spans="1:13" hidden="1" x14ac:dyDescent="0.2">
      <c r="A345" s="281" t="str">
        <f ca="1">OFFSET($A$9,(ROW()-326)*10-1,0)</f>
        <v xml:space="preserve">       </v>
      </c>
      <c r="B345" s="281"/>
      <c r="C345" s="289"/>
      <c r="D345" s="290"/>
      <c r="E345" s="290"/>
      <c r="F345" s="290"/>
      <c r="G345" s="290"/>
      <c r="H345" s="290"/>
      <c r="I345" s="290"/>
      <c r="J345" s="290"/>
      <c r="K345" s="290"/>
      <c r="L345" s="291"/>
      <c r="M345" s="95" t="str">
        <f t="shared" ca="1" si="8"/>
        <v xml:space="preserve">       </v>
      </c>
    </row>
    <row r="346" spans="1:13" hidden="1" x14ac:dyDescent="0.2">
      <c r="A346" s="281" t="str">
        <f t="shared" ca="1" si="9"/>
        <v xml:space="preserve">       </v>
      </c>
      <c r="B346" s="281"/>
      <c r="C346" s="289"/>
      <c r="D346" s="290"/>
      <c r="E346" s="290"/>
      <c r="F346" s="290"/>
      <c r="G346" s="290"/>
      <c r="H346" s="290"/>
      <c r="I346" s="290"/>
      <c r="J346" s="290"/>
      <c r="K346" s="290"/>
      <c r="L346" s="291"/>
      <c r="M346" s="95" t="str">
        <f t="shared" ca="1" si="8"/>
        <v xml:space="preserve">       </v>
      </c>
    </row>
    <row r="347" spans="1:13" ht="50.25" customHeight="1" x14ac:dyDescent="0.2">
      <c r="A347" s="281" t="str">
        <f ca="1">OFFSET($A$213,(ROW()-346)*10-1,0)</f>
        <v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v>
      </c>
      <c r="B347" s="281"/>
      <c r="C347" s="289"/>
      <c r="D347" s="290"/>
      <c r="E347" s="290"/>
      <c r="F347" s="290"/>
      <c r="G347" s="290"/>
      <c r="H347" s="290"/>
      <c r="I347" s="290"/>
      <c r="J347" s="290"/>
      <c r="K347" s="290"/>
      <c r="L347" s="291"/>
      <c r="M347" s="95" t="str">
        <f t="shared" ca="1" si="8"/>
        <v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v>
      </c>
    </row>
    <row r="348" spans="1:13" ht="26.25" customHeight="1" x14ac:dyDescent="0.2">
      <c r="A348" s="281" t="str">
        <f t="shared" ref="A348:A356" ca="1" si="10">OFFSET($A$213,(ROW()-346)*10-1,0)</f>
        <v xml:space="preserve">CE3.C1 Utilizar  aplicaciones y herramientas informáticas para la búsqueda, comunicación y análisis de información   de manera responsable y considerando los principios éticos.    </v>
      </c>
      <c r="B348" s="281"/>
      <c r="C348" s="289"/>
      <c r="D348" s="290"/>
      <c r="E348" s="290"/>
      <c r="F348" s="290"/>
      <c r="G348" s="290"/>
      <c r="H348" s="290"/>
      <c r="I348" s="290"/>
      <c r="J348" s="290"/>
      <c r="K348" s="290"/>
      <c r="L348" s="291"/>
      <c r="M348" s="95" t="str">
        <f t="shared" ca="1" si="8"/>
        <v xml:space="preserve">CE3.C1 Utilizar  aplicaciones y herramientas informáticas para la búsqueda, comunicación y análisis de información   de manera responsable y considerando los principios éticos.    </v>
      </c>
    </row>
    <row r="349" spans="1:13" ht="61.5" customHeight="1" x14ac:dyDescent="0.2">
      <c r="A349" s="281" t="str">
        <f t="shared" ca="1" si="10"/>
        <v>CE1.C2 Aplicar  principios y valores éticos - deontológicos en su contexto social y laboral,   respetando las normas del bien común y códigos de ética profesional. CE1.C3 Practicar  las relaciones interpersonales democráticas respetando la diversidad y dignidad de las personas,  en el marco de los derechos humanos y en la convivencia social y gestionando de forma efectiva los conflictos</v>
      </c>
      <c r="B349" s="281"/>
      <c r="C349" s="289"/>
      <c r="D349" s="290"/>
      <c r="E349" s="290"/>
      <c r="F349" s="290"/>
      <c r="G349" s="290"/>
      <c r="H349" s="290"/>
      <c r="I349" s="290"/>
      <c r="J349" s="290"/>
      <c r="K349" s="290"/>
      <c r="L349" s="291"/>
      <c r="M349" s="95" t="str">
        <f t="shared" ca="1" si="8"/>
        <v>CE1.C2 Aplicar  principios y valores éticos - deontológicos en su contexto social y laboral,   respetando las normas del bien común y códigos de ética profesional. CE1.C3 Practicar  las relaciones interpersonales democráticas respetando la diversidad y dignidad de las personas,  en el marco de los derechos humanos y en la convivencia social y gestionando de forma efectiva los conflictos</v>
      </c>
    </row>
    <row r="350" spans="1:13" ht="28.5" customHeight="1" x14ac:dyDescent="0.2">
      <c r="A350" s="281" t="str">
        <f t="shared" ca="1" si="10"/>
        <v xml:space="preserve">CE3.C2 Utilizar  software de ofimática de acuerdo al programa de estudios,  considerando las necesidades de sistematización de la información.     </v>
      </c>
      <c r="B350" s="281"/>
      <c r="C350" s="289"/>
      <c r="D350" s="290"/>
      <c r="E350" s="290"/>
      <c r="F350" s="290"/>
      <c r="G350" s="290"/>
      <c r="H350" s="290"/>
      <c r="I350" s="290"/>
      <c r="J350" s="290"/>
      <c r="K350" s="290"/>
      <c r="L350" s="291"/>
      <c r="M350" s="95" t="str">
        <f t="shared" ca="1" si="8"/>
        <v xml:space="preserve">CE3.C2 Utilizar  software de ofimática de acuerdo al programa de estudios,  considerando las necesidades de sistematización de la información.     </v>
      </c>
    </row>
    <row r="351" spans="1:13" ht="64.5" customHeight="1" x14ac:dyDescent="0.2">
      <c r="A351" s="281" t="str">
        <f t="shared" ca="1" si="10"/>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B351" s="281"/>
      <c r="C351" s="289"/>
      <c r="D351" s="290"/>
      <c r="E351" s="290"/>
      <c r="F351" s="290"/>
      <c r="G351" s="290"/>
      <c r="H351" s="290"/>
      <c r="I351" s="290"/>
      <c r="J351" s="290"/>
      <c r="K351" s="290"/>
      <c r="L351" s="291"/>
      <c r="M351" s="95" t="str">
        <f t="shared" ca="1" si="8"/>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row>
    <row r="352" spans="1:13" x14ac:dyDescent="0.2">
      <c r="A352" s="281" t="str">
        <f t="shared" ca="1" si="10"/>
        <v xml:space="preserve">       </v>
      </c>
      <c r="B352" s="281"/>
      <c r="C352" s="289"/>
      <c r="D352" s="290"/>
      <c r="E352" s="290"/>
      <c r="F352" s="290"/>
      <c r="G352" s="290"/>
      <c r="H352" s="290"/>
      <c r="I352" s="290"/>
      <c r="J352" s="290"/>
      <c r="K352" s="290"/>
      <c r="L352" s="291"/>
      <c r="M352" s="95" t="str">
        <f t="shared" ca="1" si="8"/>
        <v xml:space="preserve">       </v>
      </c>
    </row>
    <row r="353" spans="1:13" x14ac:dyDescent="0.2">
      <c r="A353" s="281" t="str">
        <f t="shared" ca="1" si="10"/>
        <v xml:space="preserve">       </v>
      </c>
      <c r="B353" s="281"/>
      <c r="C353" s="289"/>
      <c r="D353" s="290"/>
      <c r="E353" s="290"/>
      <c r="F353" s="290"/>
      <c r="G353" s="290"/>
      <c r="H353" s="290"/>
      <c r="I353" s="290"/>
      <c r="J353" s="290"/>
      <c r="K353" s="290"/>
      <c r="L353" s="291"/>
      <c r="M353" s="95" t="str">
        <f t="shared" ca="1" si="8"/>
        <v xml:space="preserve">       </v>
      </c>
    </row>
    <row r="354" spans="1:13" x14ac:dyDescent="0.2">
      <c r="A354" s="281" t="str">
        <f t="shared" ca="1" si="10"/>
        <v xml:space="preserve">       </v>
      </c>
      <c r="B354" s="281"/>
      <c r="C354" s="289"/>
      <c r="D354" s="290"/>
      <c r="E354" s="290"/>
      <c r="F354" s="290"/>
      <c r="G354" s="290"/>
      <c r="H354" s="290"/>
      <c r="I354" s="290"/>
      <c r="J354" s="290"/>
      <c r="K354" s="290"/>
      <c r="L354" s="291"/>
      <c r="M354" s="95" t="str">
        <f t="shared" ca="1" si="8"/>
        <v xml:space="preserve">       </v>
      </c>
    </row>
    <row r="355" spans="1:13" x14ac:dyDescent="0.2">
      <c r="A355" s="281" t="str">
        <f t="shared" ca="1" si="10"/>
        <v xml:space="preserve">       </v>
      </c>
      <c r="B355" s="281"/>
      <c r="C355" s="289"/>
      <c r="D355" s="290"/>
      <c r="E355" s="290"/>
      <c r="F355" s="290"/>
      <c r="G355" s="290"/>
      <c r="H355" s="290"/>
      <c r="I355" s="290"/>
      <c r="J355" s="290"/>
      <c r="K355" s="290"/>
      <c r="L355" s="291"/>
      <c r="M355" s="95" t="str">
        <f t="shared" ca="1" si="8"/>
        <v xml:space="preserve">       </v>
      </c>
    </row>
    <row r="356" spans="1:13" x14ac:dyDescent="0.2">
      <c r="A356" s="281" t="str">
        <f t="shared" ca="1" si="10"/>
        <v xml:space="preserve">       </v>
      </c>
      <c r="B356" s="281"/>
      <c r="C356" s="292"/>
      <c r="D356" s="293"/>
      <c r="E356" s="293"/>
      <c r="F356" s="293"/>
      <c r="G356" s="293"/>
      <c r="H356" s="293"/>
      <c r="I356" s="293"/>
      <c r="J356" s="293"/>
      <c r="K356" s="293"/>
      <c r="L356" s="294"/>
      <c r="M356" s="95" t="str">
        <f t="shared" ca="1" si="8"/>
        <v xml:space="preserve">       </v>
      </c>
    </row>
    <row r="357" spans="1:13" s="57" customFormat="1" ht="18" customHeight="1" x14ac:dyDescent="0.2">
      <c r="A357" s="282" t="s">
        <v>125</v>
      </c>
      <c r="B357" s="282"/>
      <c r="C357" s="282"/>
      <c r="D357" s="282"/>
      <c r="E357" s="282"/>
      <c r="F357" s="282"/>
      <c r="G357" s="282"/>
      <c r="H357" s="282"/>
      <c r="I357" s="282"/>
      <c r="J357" s="282"/>
      <c r="K357" s="282"/>
      <c r="L357" s="282"/>
      <c r="M357" s="95" t="str">
        <f t="shared" si="8"/>
        <v>EXPERIENCIAS FORMATIVAS EN SITUACIONES REALES DE TRABAJO (EFSRT)</v>
      </c>
    </row>
    <row r="358" spans="1:13" s="57" customFormat="1" ht="27.75" customHeight="1" x14ac:dyDescent="0.2">
      <c r="A358" s="165" t="s">
        <v>170</v>
      </c>
      <c r="B358" s="165" t="s">
        <v>167</v>
      </c>
      <c r="C358" s="283" t="s">
        <v>168</v>
      </c>
      <c r="D358" s="283"/>
      <c r="E358" s="283"/>
      <c r="F358" s="283"/>
      <c r="G358" s="283"/>
      <c r="H358" s="283"/>
      <c r="I358" s="283"/>
      <c r="J358" s="283"/>
      <c r="K358" s="165" t="s">
        <v>87</v>
      </c>
      <c r="L358" s="165" t="s">
        <v>86</v>
      </c>
      <c r="M358" s="95" t="str">
        <f t="shared" si="8"/>
        <v>LUGAR PARA EL DESARROLLO DE LA EFSRT</v>
      </c>
    </row>
    <row r="359" spans="1:13" s="57" customFormat="1" ht="383.25" customHeight="1" x14ac:dyDescent="0.2">
      <c r="A359" s="172" t="s">
        <v>141</v>
      </c>
      <c r="B359" s="172" t="s">
        <v>922</v>
      </c>
      <c r="C359" s="278" t="s">
        <v>919</v>
      </c>
      <c r="D359" s="279"/>
      <c r="E359" s="279"/>
      <c r="F359" s="279"/>
      <c r="G359" s="279"/>
      <c r="H359" s="279"/>
      <c r="I359" s="279"/>
      <c r="J359" s="280"/>
      <c r="K359" s="17">
        <f>Organización_Modular!I40</f>
        <v>4</v>
      </c>
      <c r="L359" s="18">
        <f>K359*32</f>
        <v>128</v>
      </c>
      <c r="M359" s="95" t="str">
        <f>C359</f>
        <v xml:space="preserve">De organización
PROYECTOS PRODUCTIVOS DE BIENES Y SERVICIOS
1. Se realizan mediante el desarrollo de proyectos productivos de bienes y servicios desarrollados en el IES los cuales deben estar vinculados al entorno productivo y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7" customFormat="1" ht="383.25" customHeight="1" x14ac:dyDescent="0.2">
      <c r="A360" s="172" t="s">
        <v>142</v>
      </c>
      <c r="B360" s="172" t="s">
        <v>921</v>
      </c>
      <c r="C360" s="278" t="s">
        <v>920</v>
      </c>
      <c r="D360" s="279"/>
      <c r="E360" s="279"/>
      <c r="F360" s="279"/>
      <c r="G360" s="279"/>
      <c r="H360" s="279"/>
      <c r="I360" s="279"/>
      <c r="J360" s="280"/>
      <c r="K360" s="92"/>
      <c r="L360" s="93"/>
      <c r="M360" s="95" t="str">
        <f>C360</f>
        <v xml:space="preserve">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24" customHeight="1" x14ac:dyDescent="0.2">
      <c r="A361" s="318" t="s">
        <v>169</v>
      </c>
      <c r="B361" s="319"/>
      <c r="M361" s="95" t="str">
        <f>A361</f>
        <v>(1) Colocar el nombre del espacio, área u otros, donde se desarrolla las EFSRT
(2) Realizar una breve descripción respecto al desarrollo de las EFSRT, según el lugar de realización.</v>
      </c>
    </row>
    <row r="362" spans="1:13" s="51" customFormat="1" x14ac:dyDescent="0.2">
      <c r="A362" s="141" t="s">
        <v>141</v>
      </c>
      <c r="B362" s="142" t="s">
        <v>145</v>
      </c>
      <c r="C362" s="142"/>
      <c r="D362" s="143"/>
      <c r="E362" s="143"/>
      <c r="F362" s="141"/>
      <c r="G362" s="141"/>
      <c r="H362" s="141"/>
      <c r="I362" s="141"/>
      <c r="J362" s="141"/>
      <c r="K362" s="141"/>
      <c r="L362" s="141"/>
    </row>
    <row r="363" spans="1:13" s="51" customFormat="1" x14ac:dyDescent="0.2">
      <c r="A363" s="141" t="s">
        <v>142</v>
      </c>
      <c r="B363" s="142" t="s">
        <v>146</v>
      </c>
      <c r="C363" s="142"/>
      <c r="D363" s="143"/>
      <c r="E363" s="143"/>
      <c r="F363" s="141"/>
      <c r="G363" s="141"/>
      <c r="H363" s="141"/>
      <c r="I363" s="141"/>
      <c r="J363" s="141"/>
      <c r="K363" s="141"/>
      <c r="L363" s="141"/>
    </row>
    <row r="364" spans="1:13" s="51" customFormat="1" x14ac:dyDescent="0.2">
      <c r="A364" s="141"/>
      <c r="B364" s="142" t="s">
        <v>149</v>
      </c>
      <c r="C364" s="142"/>
      <c r="D364" s="143"/>
      <c r="E364" s="143"/>
      <c r="F364" s="141"/>
      <c r="G364" s="141"/>
      <c r="H364" s="141"/>
      <c r="I364" s="141"/>
      <c r="J364" s="141"/>
      <c r="K364" s="141"/>
      <c r="L364" s="141"/>
    </row>
    <row r="365" spans="1:13" s="51" customFormat="1" x14ac:dyDescent="0.2">
      <c r="A365" s="141"/>
      <c r="B365" s="142" t="s">
        <v>147</v>
      </c>
      <c r="C365" s="142"/>
      <c r="D365" s="143"/>
      <c r="E365" s="143"/>
      <c r="F365" s="141"/>
      <c r="G365" s="141"/>
      <c r="H365" s="141"/>
      <c r="I365" s="141"/>
      <c r="J365" s="141"/>
      <c r="K365" s="141"/>
      <c r="L365" s="141"/>
    </row>
    <row r="366" spans="1:13" s="51" customFormat="1" x14ac:dyDescent="0.2">
      <c r="A366" s="141"/>
      <c r="B366" s="142" t="s">
        <v>148</v>
      </c>
      <c r="C366" s="142"/>
      <c r="D366" s="143"/>
      <c r="E366" s="143"/>
      <c r="F366" s="141"/>
      <c r="G366" s="141"/>
      <c r="H366" s="141"/>
      <c r="I366" s="141"/>
      <c r="J366" s="141"/>
      <c r="K366" s="141"/>
      <c r="L366" s="141"/>
    </row>
    <row r="367" spans="1:13" s="51" customFormat="1" x14ac:dyDescent="0.2">
      <c r="A367" s="137"/>
      <c r="B367" s="142" t="s">
        <v>150</v>
      </c>
      <c r="C367" s="144"/>
      <c r="D367" s="145"/>
      <c r="E367" s="145"/>
      <c r="F367" s="137"/>
      <c r="G367" s="137"/>
      <c r="H367" s="137"/>
      <c r="I367" s="137"/>
      <c r="J367" s="137"/>
      <c r="K367" s="137"/>
      <c r="L367" s="137"/>
    </row>
  </sheetData>
  <sheetProtection algorithmName="SHA-512" hashValue="r2A9O4L6sEdLNNIy0/JqBHOsJjDEHloQ5qnTsCz554ZPKOSAc3FCBlgCuiXjN3byJoXGZsE3peKQwloVKhJ6Tg==" saltValue="9SGO/m5cprZIh0neinT4RA==" spinCount="100000" sheet="1" objects="1" scenarios="1" formatRows="0" autoFilter="0"/>
  <autoFilter ref="A16:M367" xr:uid="{00000000-0009-0000-0000-000004000000}">
    <filterColumn colId="5" showButton="0"/>
    <filterColumn colId="8" showButton="0"/>
  </autoFilter>
  <mergeCells count="141">
    <mergeCell ref="A361:B361"/>
    <mergeCell ref="L18:L27"/>
    <mergeCell ref="I3:L3"/>
    <mergeCell ref="F3:H3"/>
    <mergeCell ref="F5:H5"/>
    <mergeCell ref="F7:H7"/>
    <mergeCell ref="F9:H9"/>
    <mergeCell ref="F11:H11"/>
    <mergeCell ref="I5:L5"/>
    <mergeCell ref="I7:L7"/>
    <mergeCell ref="I9:L9"/>
    <mergeCell ref="I11:L11"/>
    <mergeCell ref="L88:L97"/>
    <mergeCell ref="L28:L37"/>
    <mergeCell ref="L38:L47"/>
    <mergeCell ref="L48:L57"/>
    <mergeCell ref="L58:L67"/>
    <mergeCell ref="L188:L197"/>
    <mergeCell ref="L198:L207"/>
    <mergeCell ref="L222:L231"/>
    <mergeCell ref="A322:L322"/>
    <mergeCell ref="L232:L241"/>
    <mergeCell ref="A158:A167"/>
    <mergeCell ref="A168:A177"/>
    <mergeCell ref="L68:L77"/>
    <mergeCell ref="L78:L87"/>
    <mergeCell ref="A1:L1"/>
    <mergeCell ref="A13:L13"/>
    <mergeCell ref="A14:L14"/>
    <mergeCell ref="B15:L15"/>
    <mergeCell ref="A16:A17"/>
    <mergeCell ref="B16:B17"/>
    <mergeCell ref="C16:C17"/>
    <mergeCell ref="D16:D17"/>
    <mergeCell ref="F16:G16"/>
    <mergeCell ref="H16:H17"/>
    <mergeCell ref="I16:J16"/>
    <mergeCell ref="K16:K17"/>
    <mergeCell ref="L16:L17"/>
    <mergeCell ref="B3:C3"/>
    <mergeCell ref="B11:C11"/>
    <mergeCell ref="A108:A117"/>
    <mergeCell ref="A118:A127"/>
    <mergeCell ref="A128:A137"/>
    <mergeCell ref="A138:A147"/>
    <mergeCell ref="A353:B353"/>
    <mergeCell ref="A354:B354"/>
    <mergeCell ref="A351:B351"/>
    <mergeCell ref="A349:B349"/>
    <mergeCell ref="A350:B350"/>
    <mergeCell ref="A218:L218"/>
    <mergeCell ref="A219:L219"/>
    <mergeCell ref="A323:L323"/>
    <mergeCell ref="L242:L251"/>
    <mergeCell ref="L252:L261"/>
    <mergeCell ref="A220:A221"/>
    <mergeCell ref="B220:B221"/>
    <mergeCell ref="C220:C221"/>
    <mergeCell ref="D220:D221"/>
    <mergeCell ref="F220:G220"/>
    <mergeCell ref="H220:H221"/>
    <mergeCell ref="I220:J220"/>
    <mergeCell ref="K220:K221"/>
    <mergeCell ref="A232:A241"/>
    <mergeCell ref="C326:L326"/>
    <mergeCell ref="A326:B326"/>
    <mergeCell ref="A334:B334"/>
    <mergeCell ref="A345:B345"/>
    <mergeCell ref="A352:B352"/>
    <mergeCell ref="A148:A157"/>
    <mergeCell ref="L262:L271"/>
    <mergeCell ref="A178:A187"/>
    <mergeCell ref="A188:A197"/>
    <mergeCell ref="L208:L217"/>
    <mergeCell ref="A198:A207"/>
    <mergeCell ref="A208:A217"/>
    <mergeCell ref="A333:B333"/>
    <mergeCell ref="A335:B335"/>
    <mergeCell ref="L118:L127"/>
    <mergeCell ref="L128:L137"/>
    <mergeCell ref="L138:L147"/>
    <mergeCell ref="L148:L157"/>
    <mergeCell ref="L158:L167"/>
    <mergeCell ref="L168:L177"/>
    <mergeCell ref="L178:L187"/>
    <mergeCell ref="A324:L324"/>
    <mergeCell ref="A325:L325"/>
    <mergeCell ref="L272:L281"/>
    <mergeCell ref="L282:L291"/>
    <mergeCell ref="L292:L301"/>
    <mergeCell ref="L302:L311"/>
    <mergeCell ref="L312:L321"/>
    <mergeCell ref="A242:A251"/>
    <mergeCell ref="A252:A261"/>
    <mergeCell ref="A262:A271"/>
    <mergeCell ref="A272:A281"/>
    <mergeCell ref="A282:A291"/>
    <mergeCell ref="A292:A301"/>
    <mergeCell ref="A302:A311"/>
    <mergeCell ref="A312:A321"/>
    <mergeCell ref="L220:L221"/>
    <mergeCell ref="A222:A231"/>
    <mergeCell ref="M16:M17"/>
    <mergeCell ref="E16:E17"/>
    <mergeCell ref="A327:B327"/>
    <mergeCell ref="C327:L356"/>
    <mergeCell ref="A328:B328"/>
    <mergeCell ref="A329:B329"/>
    <mergeCell ref="A330:B330"/>
    <mergeCell ref="A331:B331"/>
    <mergeCell ref="A332:B332"/>
    <mergeCell ref="A18:A27"/>
    <mergeCell ref="A28:A37"/>
    <mergeCell ref="A38:A47"/>
    <mergeCell ref="A48:A57"/>
    <mergeCell ref="A58:A67"/>
    <mergeCell ref="A68:A77"/>
    <mergeCell ref="A78:A87"/>
    <mergeCell ref="A88:A97"/>
    <mergeCell ref="A98:A107"/>
    <mergeCell ref="E220:E221"/>
    <mergeCell ref="A355:B355"/>
    <mergeCell ref="A356:B356"/>
    <mergeCell ref="A346:B346"/>
    <mergeCell ref="L98:L107"/>
    <mergeCell ref="L108:L117"/>
    <mergeCell ref="C359:J359"/>
    <mergeCell ref="C360:J360"/>
    <mergeCell ref="A347:B347"/>
    <mergeCell ref="A348:B348"/>
    <mergeCell ref="A336:B336"/>
    <mergeCell ref="A337:B337"/>
    <mergeCell ref="A338:B338"/>
    <mergeCell ref="A339:B339"/>
    <mergeCell ref="A357:L357"/>
    <mergeCell ref="C358:J358"/>
    <mergeCell ref="A340:B340"/>
    <mergeCell ref="A341:B341"/>
    <mergeCell ref="A342:B342"/>
    <mergeCell ref="A343:B343"/>
    <mergeCell ref="A344:B344"/>
  </mergeCells>
  <conditionalFormatting sqref="C18:C22">
    <cfRule type="containsBlanks" dxfId="122" priority="49">
      <formula>LEN(TRIM(C18))=0</formula>
    </cfRule>
  </conditionalFormatting>
  <conditionalFormatting sqref="C23:C27 C32:C37 C42:C47 C53:C57 C62:C67 C73:C77 C83:C87 C92:C97 C102:C217 C222:C231 C233:C321 A323:L325 C327:L356 A359:J360">
    <cfRule type="containsBlanks" dxfId="121" priority="54">
      <formula>LEN(TRIM(A23))=0</formula>
    </cfRule>
  </conditionalFormatting>
  <conditionalFormatting sqref="C28:C31">
    <cfRule type="containsBlanks" dxfId="120" priority="45">
      <formula>LEN(TRIM(C28))=0</formula>
    </cfRule>
  </conditionalFormatting>
  <conditionalFormatting sqref="C38:C41">
    <cfRule type="containsBlanks" dxfId="119" priority="41">
      <formula>LEN(TRIM(C38))=0</formula>
    </cfRule>
  </conditionalFormatting>
  <conditionalFormatting sqref="C48:C52">
    <cfRule type="containsBlanks" dxfId="118" priority="36">
      <formula>LEN(TRIM(C48))=0</formula>
    </cfRule>
  </conditionalFormatting>
  <conditionalFormatting sqref="C58:C61">
    <cfRule type="containsBlanks" dxfId="117" priority="32">
      <formula>LEN(TRIM(C58))=0</formula>
    </cfRule>
  </conditionalFormatting>
  <conditionalFormatting sqref="C68:C72">
    <cfRule type="containsBlanks" dxfId="116" priority="27">
      <formula>LEN(TRIM(C68))=0</formula>
    </cfRule>
  </conditionalFormatting>
  <conditionalFormatting sqref="C78:C82">
    <cfRule type="containsBlanks" dxfId="115" priority="22">
      <formula>LEN(TRIM(C78))=0</formula>
    </cfRule>
  </conditionalFormatting>
  <conditionalFormatting sqref="C88:C91">
    <cfRule type="containsBlanks" dxfId="114" priority="18">
      <formula>LEN(TRIM(C88))=0</formula>
    </cfRule>
  </conditionalFormatting>
  <conditionalFormatting sqref="C98:C101">
    <cfRule type="containsBlanks" dxfId="113" priority="14">
      <formula>LEN(TRIM(C98))=0</formula>
    </cfRule>
  </conditionalFormatting>
  <conditionalFormatting sqref="L18:L217">
    <cfRule type="containsBlanks" dxfId="112" priority="5">
      <formula>LEN(TRIM(L18))=0</formula>
    </cfRule>
  </conditionalFormatting>
  <conditionalFormatting sqref="L222:L321">
    <cfRule type="containsBlanks" dxfId="111" priority="1">
      <formula>LEN(TRIM(L222))=0</formula>
    </cfRule>
  </conditionalFormatting>
  <dataValidations count="1">
    <dataValidation type="list" allowBlank="1" showInputMessage="1" showErrorMessage="1" sqref="A359:A360" xr:uid="{00000000-0002-0000-04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M19:M358"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M367"/>
  <sheetViews>
    <sheetView showGridLines="0" topLeftCell="B355" zoomScale="70" zoomScaleNormal="70" workbookViewId="0">
      <selection activeCell="B359" sqref="B359:J360"/>
    </sheetView>
  </sheetViews>
  <sheetFormatPr baseColWidth="10" defaultRowHeight="12.75" x14ac:dyDescent="0.2"/>
  <cols>
    <col min="1" max="1" width="39.7109375" style="58" customWidth="1"/>
    <col min="2" max="2" width="41.7109375" style="106" customWidth="1"/>
    <col min="3" max="3" width="45.7109375" style="106" customWidth="1"/>
    <col min="4" max="4" width="22.7109375" style="59" customWidth="1"/>
    <col min="5" max="5" width="5.7109375" style="59" customWidth="1"/>
    <col min="6" max="7" width="6.7109375" style="58" customWidth="1"/>
    <col min="8" max="8" width="8.7109375" style="58" customWidth="1"/>
    <col min="9" max="10" width="6.7109375" style="58" customWidth="1"/>
    <col min="11" max="11" width="8.7109375" style="58" customWidth="1"/>
    <col min="12" max="12" width="20.7109375" style="58" customWidth="1"/>
    <col min="13" max="13" width="8.42578125" style="2" customWidth="1"/>
    <col min="14" max="16384" width="11.42578125" style="2"/>
  </cols>
  <sheetData>
    <row r="1" spans="1:13" s="57" customFormat="1" ht="18.75" x14ac:dyDescent="0.2">
      <c r="A1" s="311" t="str">
        <f>'M1'!A1:L1</f>
        <v>ORGANIZACIÓN DE LOS ELEMENTOS DEL MÓDULO</v>
      </c>
      <c r="B1" s="311"/>
      <c r="C1" s="311"/>
      <c r="D1" s="311"/>
      <c r="E1" s="311"/>
      <c r="F1" s="311"/>
      <c r="G1" s="311"/>
      <c r="H1" s="311"/>
      <c r="I1" s="311"/>
      <c r="J1" s="311"/>
      <c r="K1" s="311"/>
      <c r="L1" s="311"/>
    </row>
    <row r="2" spans="1:13" s="57" customFormat="1" ht="15.75" x14ac:dyDescent="0.2">
      <c r="A2" s="91"/>
      <c r="B2" s="91"/>
      <c r="C2" s="91"/>
      <c r="D2" s="91"/>
      <c r="E2" s="91"/>
      <c r="F2" s="91"/>
      <c r="G2" s="91"/>
      <c r="H2" s="91"/>
      <c r="I2" s="91"/>
      <c r="J2" s="91"/>
      <c r="K2" s="91"/>
      <c r="L2" s="91"/>
    </row>
    <row r="3" spans="1:13" ht="25.5" customHeight="1" x14ac:dyDescent="0.2">
      <c r="A3" s="19" t="s">
        <v>38</v>
      </c>
      <c r="B3" s="236" t="str">
        <f>Perfil_Egreso!B3</f>
        <v>Instituto de educación superior público "Catalina Buendía de Pecho"</v>
      </c>
      <c r="C3" s="236"/>
      <c r="D3" s="9"/>
      <c r="E3" s="9"/>
      <c r="F3" s="322" t="s">
        <v>62</v>
      </c>
      <c r="G3" s="322"/>
      <c r="H3" s="323"/>
      <c r="I3" s="320" t="str">
        <f>Perfil_Egreso!E3</f>
        <v>0563619</v>
      </c>
      <c r="J3" s="321"/>
      <c r="K3" s="321"/>
      <c r="L3" s="276"/>
    </row>
    <row r="4" spans="1:13" ht="15" customHeight="1" x14ac:dyDescent="0.2">
      <c r="A4" s="35"/>
      <c r="B4" s="35"/>
      <c r="C4" s="20"/>
      <c r="D4" s="20"/>
      <c r="E4" s="20"/>
      <c r="F4" s="9"/>
      <c r="G4" s="9"/>
      <c r="H4" s="9"/>
      <c r="I4" s="9"/>
      <c r="J4" s="9"/>
      <c r="K4" s="9"/>
      <c r="L4" s="9"/>
    </row>
    <row r="5" spans="1:13" ht="26.25" customHeight="1" x14ac:dyDescent="0.2">
      <c r="A5" s="19" t="s">
        <v>42</v>
      </c>
      <c r="B5" s="81" t="str">
        <f>Perfil_Egreso!B5</f>
        <v>Industrias manufactureras</v>
      </c>
      <c r="C5" s="21" t="s">
        <v>43</v>
      </c>
      <c r="D5" s="5" t="str">
        <f>Perfil_Egreso!D5</f>
        <v>Industria de bienes de capital</v>
      </c>
      <c r="E5" s="22"/>
      <c r="F5" s="324" t="s">
        <v>44</v>
      </c>
      <c r="G5" s="324"/>
      <c r="H5" s="325"/>
      <c r="I5" s="275" t="str">
        <f>Perfil_Egreso!B7</f>
        <v>Fabricación de máquinas y equipos N.C.P. - Fabricación de robots industriales</v>
      </c>
      <c r="J5" s="321"/>
      <c r="K5" s="321"/>
      <c r="L5" s="276"/>
    </row>
    <row r="6" spans="1:13" ht="12.75" customHeight="1" x14ac:dyDescent="0.2">
      <c r="A6" s="75"/>
      <c r="B6" s="75"/>
      <c r="C6" s="23"/>
      <c r="D6" s="23"/>
      <c r="E6" s="23"/>
      <c r="F6" s="9"/>
      <c r="G6" s="9"/>
      <c r="H6" s="9"/>
      <c r="I6" s="9"/>
      <c r="J6" s="9"/>
      <c r="K6" s="9"/>
      <c r="L6" s="9"/>
    </row>
    <row r="7" spans="1:13" ht="42.75" customHeight="1" x14ac:dyDescent="0.2">
      <c r="A7" s="75" t="str">
        <f>Perfil_Egreso!A11</f>
        <v>DENOMINACIÓN DEL PROGRAMA DE ESTUDIOS SEGÚN CNOF (según corresponda)</v>
      </c>
      <c r="B7" s="80" t="str">
        <f>Perfil_Egreso!B11</f>
        <v xml:space="preserve">Mecatrónica Industrial </v>
      </c>
      <c r="C7" s="24" t="s">
        <v>46</v>
      </c>
      <c r="D7" s="6" t="str">
        <f>Perfil_Egreso!E11</f>
        <v xml:space="preserve">C1728-3-001 </v>
      </c>
      <c r="E7" s="25"/>
      <c r="F7" s="322" t="str">
        <f>Perfil_Egreso!A9</f>
        <v>DENOMINACIÓN VARIANTE</v>
      </c>
      <c r="G7" s="322"/>
      <c r="H7" s="323"/>
      <c r="I7" s="275">
        <f>Perfil_Egreso!B9</f>
        <v>0</v>
      </c>
      <c r="J7" s="321"/>
      <c r="K7" s="321"/>
      <c r="L7" s="276"/>
    </row>
    <row r="8" spans="1:13" ht="12.75" customHeight="1" x14ac:dyDescent="0.2">
      <c r="A8" s="26"/>
      <c r="B8" s="26"/>
      <c r="C8" s="26"/>
      <c r="D8" s="26"/>
      <c r="E8" s="26"/>
      <c r="F8" s="9"/>
      <c r="G8" s="9"/>
      <c r="H8" s="9"/>
      <c r="I8" s="9"/>
      <c r="J8" s="9"/>
      <c r="K8" s="9"/>
      <c r="L8" s="9"/>
    </row>
    <row r="9" spans="1:13" ht="23.25" customHeight="1" x14ac:dyDescent="0.2">
      <c r="A9" s="27" t="str">
        <f>Perfil_Egreso!A13</f>
        <v>FORMACIÓN**</v>
      </c>
      <c r="B9" s="80">
        <f>Perfil_Egreso!B13</f>
        <v>0</v>
      </c>
      <c r="C9" s="28" t="s">
        <v>6</v>
      </c>
      <c r="D9" s="5">
        <f>Itinerario!W17</f>
        <v>3264</v>
      </c>
      <c r="E9" s="29"/>
      <c r="F9" s="326" t="s">
        <v>35</v>
      </c>
      <c r="G9" s="326"/>
      <c r="H9" s="327"/>
      <c r="I9" s="275">
        <f>Itinerario!T17</f>
        <v>140</v>
      </c>
      <c r="J9" s="321"/>
      <c r="K9" s="321"/>
      <c r="L9" s="276"/>
    </row>
    <row r="10" spans="1:13" ht="12.75" customHeight="1" x14ac:dyDescent="0.2">
      <c r="A10" s="30"/>
      <c r="B10" s="30"/>
      <c r="C10" s="30"/>
      <c r="D10" s="26"/>
      <c r="E10" s="26"/>
      <c r="F10" s="9"/>
      <c r="G10" s="9"/>
      <c r="H10" s="9"/>
      <c r="I10" s="9"/>
      <c r="J10" s="9"/>
      <c r="K10" s="9"/>
      <c r="L10" s="9"/>
    </row>
    <row r="11" spans="1:13" ht="27" customHeight="1" x14ac:dyDescent="0.2">
      <c r="A11" s="31" t="str">
        <f>Perfil_Egreso!C13</f>
        <v>MODALIDAD DEL SERVICIO EDUCATIVO</v>
      </c>
      <c r="B11" s="316" t="str">
        <f>Perfil_Egreso!D13</f>
        <v>Presencial</v>
      </c>
      <c r="C11" s="317"/>
      <c r="D11" s="9"/>
      <c r="E11" s="9"/>
      <c r="F11" s="328" t="str">
        <f>Perfil_Egreso!A15</f>
        <v>NIVEL FORMATIVO</v>
      </c>
      <c r="G11" s="328"/>
      <c r="H11" s="329"/>
      <c r="I11" s="275" t="str">
        <f>Perfil_Egreso!B15</f>
        <v>Profesional técnico</v>
      </c>
      <c r="J11" s="321"/>
      <c r="K11" s="321"/>
      <c r="L11" s="276"/>
    </row>
    <row r="12" spans="1:13" s="57" customFormat="1" ht="8.25" customHeight="1" x14ac:dyDescent="0.2">
      <c r="A12" s="32"/>
      <c r="B12" s="32"/>
      <c r="C12" s="32"/>
      <c r="D12" s="32"/>
      <c r="E12" s="32"/>
      <c r="F12" s="32"/>
      <c r="G12" s="32"/>
      <c r="H12" s="32"/>
      <c r="I12" s="32"/>
      <c r="J12" s="32"/>
      <c r="K12" s="32"/>
      <c r="L12" s="32"/>
    </row>
    <row r="13" spans="1:13" ht="18.75" customHeight="1" x14ac:dyDescent="0.2">
      <c r="A13" s="312" t="s">
        <v>101</v>
      </c>
      <c r="B13" s="312"/>
      <c r="C13" s="312"/>
      <c r="D13" s="312"/>
      <c r="E13" s="312"/>
      <c r="F13" s="312"/>
      <c r="G13" s="312"/>
      <c r="H13" s="312"/>
      <c r="I13" s="312"/>
      <c r="J13" s="312"/>
      <c r="K13" s="312"/>
      <c r="L13" s="312"/>
    </row>
    <row r="14" spans="1:13" ht="78.75" customHeight="1" x14ac:dyDescent="0.2">
      <c r="A14" s="313" t="str">
        <f>Organización_Modular!C41</f>
        <v>UC2: Gestionar sistemas electrónicos de control y automatización en los procesos industriales y de servicios, de acuerdo a los requerimientos funcionales, uso eficiente de la energía, optimización de procesos análisis de riesgo, estándares de seguridad y normativa vigente.</v>
      </c>
      <c r="B14" s="313"/>
      <c r="C14" s="313"/>
      <c r="D14" s="313"/>
      <c r="E14" s="313"/>
      <c r="F14" s="313"/>
      <c r="G14" s="313"/>
      <c r="H14" s="313"/>
      <c r="I14" s="313"/>
      <c r="J14" s="313"/>
      <c r="K14" s="313"/>
      <c r="L14" s="313"/>
    </row>
    <row r="15" spans="1:13" ht="21" x14ac:dyDescent="0.2">
      <c r="A15" s="163" t="s">
        <v>100</v>
      </c>
      <c r="B15" s="314" t="str">
        <f>Organización_Modular!A41</f>
        <v>Modulo 2: Control de procesos industriales y de servicio</v>
      </c>
      <c r="C15" s="314"/>
      <c r="D15" s="314"/>
      <c r="E15" s="314"/>
      <c r="F15" s="314"/>
      <c r="G15" s="314"/>
      <c r="H15" s="314"/>
      <c r="I15" s="314"/>
      <c r="J15" s="314"/>
      <c r="K15" s="314"/>
      <c r="L15" s="314"/>
    </row>
    <row r="16" spans="1:13" ht="18" customHeight="1" x14ac:dyDescent="0.2">
      <c r="A16" s="298" t="s">
        <v>99</v>
      </c>
      <c r="B16" s="315" t="s">
        <v>98</v>
      </c>
      <c r="C16" s="298" t="s">
        <v>94</v>
      </c>
      <c r="D16" s="298" t="s">
        <v>0</v>
      </c>
      <c r="E16" s="298" t="s">
        <v>61</v>
      </c>
      <c r="F16" s="298" t="s">
        <v>87</v>
      </c>
      <c r="G16" s="298"/>
      <c r="H16" s="298" t="s">
        <v>87</v>
      </c>
      <c r="I16" s="298" t="s">
        <v>93</v>
      </c>
      <c r="J16" s="298"/>
      <c r="K16" s="298" t="s">
        <v>93</v>
      </c>
      <c r="L16" s="298" t="s">
        <v>97</v>
      </c>
      <c r="M16" s="284" t="s">
        <v>115</v>
      </c>
    </row>
    <row r="17" spans="1:13" ht="15.75" customHeight="1" x14ac:dyDescent="0.2">
      <c r="A17" s="298"/>
      <c r="B17" s="315"/>
      <c r="C17" s="298"/>
      <c r="D17" s="298"/>
      <c r="E17" s="298"/>
      <c r="F17" s="166" t="s">
        <v>91</v>
      </c>
      <c r="G17" s="166" t="s">
        <v>90</v>
      </c>
      <c r="H17" s="298"/>
      <c r="I17" s="166" t="s">
        <v>91</v>
      </c>
      <c r="J17" s="166" t="s">
        <v>90</v>
      </c>
      <c r="K17" s="298"/>
      <c r="L17" s="298"/>
      <c r="M17" s="284"/>
    </row>
    <row r="18" spans="1:13" ht="112.5" customHeight="1" x14ac:dyDescent="0.2">
      <c r="A18" s="295" t="str">
        <f>Capacidades!L311</f>
        <v xml:space="preserve">UC2.C1 Elaborar mandos automatizados con lógica programable considerando las necesidades de control, requerimientos funcionales, estándares de seguridad y normativa vigente.       </v>
      </c>
      <c r="B18" s="173" t="str">
        <f>Capacidades!M311</f>
        <v>C1.I1 Analiza estructura de los autómatas programables  de acuerdo al modelo, requerimientos funcionales, estándares de seguridad y normativa vigente.</v>
      </c>
      <c r="C18" s="174" t="str">
        <f>[1]M2!C18</f>
        <v xml:space="preserve"> -Estructura de los autómatas programables ,tipos y familias de PLC
-Características técnicas de los dispositivos de I/O 
-Lógica Cableada y Lógica programable para los automatismos 
-Normas estandarizadas y planes de riesgo para los equipos programables 
-Técnicas de Cableado de los PLC 
-Lectura, interpretación y elaboración de planos.</v>
      </c>
      <c r="D18" s="11" t="str">
        <f>Organización_Modular!F41</f>
        <v>Controladores Logicos Programables basicos</v>
      </c>
      <c r="E18" s="11" t="str">
        <f>Organización_Modular!G41</f>
        <v>III</v>
      </c>
      <c r="F18" s="11">
        <f>Organización_Modular!H41</f>
        <v>2</v>
      </c>
      <c r="G18" s="11">
        <f>Organización_Modular!I41</f>
        <v>2</v>
      </c>
      <c r="H18" s="12">
        <f>SUM(F18:G18)</f>
        <v>4</v>
      </c>
      <c r="I18" s="12">
        <f>F18*16</f>
        <v>32</v>
      </c>
      <c r="J18" s="12">
        <f>G18*32</f>
        <v>64</v>
      </c>
      <c r="K18" s="12">
        <f>SUM(I18:J18)</f>
        <v>96</v>
      </c>
      <c r="L18" s="299" t="s">
        <v>934</v>
      </c>
      <c r="M18" s="95" t="str">
        <f>B18</f>
        <v>C1.I1 Analiza estructura de los autómatas programables  de acuerdo al modelo, requerimientos funcionales, estándares de seguridad y normativa vigente.</v>
      </c>
    </row>
    <row r="19" spans="1:13" ht="68.25" customHeight="1" x14ac:dyDescent="0.2">
      <c r="A19" s="296"/>
      <c r="B19" s="173" t="str">
        <f>Capacidades!M312</f>
        <v>C1.I2 Identifica herramientas de software para la automatización y control  considerandos requerimientos funcionales, optimización de procesos y estándares de seguridad.</v>
      </c>
      <c r="C19" s="174" t="str">
        <f>[1]M2!C19</f>
        <v xml:space="preserve"> -Lenguaje de programación de PLC: Texto, Grafico 
-Funciones lógicas: AND, OR, NOT, NAND, NOR y XXOR. 
-Direccionamiento y. declaración de variables. 
-Software de programación Tia Portal V15 
</v>
      </c>
      <c r="D19" s="13"/>
      <c r="E19" s="13"/>
      <c r="F19" s="14"/>
      <c r="G19" s="14"/>
      <c r="H19" s="14"/>
      <c r="I19" s="14"/>
      <c r="J19" s="14"/>
      <c r="K19" s="14"/>
      <c r="L19" s="300"/>
      <c r="M19" s="95" t="str">
        <f t="shared" ref="M19:M82" si="0">B19</f>
        <v>C1.I2 Identifica herramientas de software para la automatización y control  considerandos requerimientos funcionales, optimización de procesos y estándares de seguridad.</v>
      </c>
    </row>
    <row r="20" spans="1:13" ht="96" x14ac:dyDescent="0.2">
      <c r="A20" s="296"/>
      <c r="B20" s="173" t="str">
        <f>Capacidades!M313</f>
        <v xml:space="preserve">C1.I3  Diseña sistema de control de acuerdo al tipo de variables de entrada-Salida, considerando, requerimientos funcionales, estándares de seguridad y análisis de riesgo. </v>
      </c>
      <c r="C20" s="174" t="str">
        <f>[1]M2!C20</f>
        <v xml:space="preserve"> -Funciones “O” delante de “Y” / Y” delante de “O”
-Funciones combinatorias de entras y salidas múltiples. 
-Plano de contactos, plano de funciones, lista de instrucciones y ordenamientos IN/OUT 
-Aplicaciones de las funciones combinatorias en el arranque de motores trifásicos 
</v>
      </c>
      <c r="D20" s="13"/>
      <c r="E20" s="13"/>
      <c r="F20" s="14"/>
      <c r="G20" s="14"/>
      <c r="H20" s="14"/>
      <c r="I20" s="14"/>
      <c r="J20" s="14"/>
      <c r="K20" s="14"/>
      <c r="L20" s="300"/>
      <c r="M20" s="95" t="str">
        <f t="shared" si="0"/>
        <v xml:space="preserve">C1.I3  Diseña sistema de control de acuerdo al tipo de variables de entrada-Salida, considerando, requerimientos funcionales, estándares de seguridad y análisis de riesgo. </v>
      </c>
    </row>
    <row r="21" spans="1:13" ht="60" x14ac:dyDescent="0.2">
      <c r="A21" s="296"/>
      <c r="B21" s="173" t="str">
        <f>Capacidades!M314</f>
        <v>C1.I4 Aplica  procedimientos de automatización  utilizando la lógica combinatoria en el arranque de motores trifásicos industriales.</v>
      </c>
      <c r="C21" s="174" t="str">
        <f>[1]M2!C21</f>
        <v xml:space="preserve"> -Memorias internas, formatos ,configuración IN/OUT
-Arranque de motores trifásicos con formato marcas. 
-Función memoria Set-Reset, formato programación 
-Aplicaciones en arranque de motores de la función S/R 
</v>
      </c>
      <c r="D21" s="13"/>
      <c r="E21" s="13"/>
      <c r="F21" s="14"/>
      <c r="G21" s="14"/>
      <c r="H21" s="14"/>
      <c r="I21" s="14"/>
      <c r="J21" s="14"/>
      <c r="K21" s="14"/>
      <c r="L21" s="300"/>
      <c r="M21" s="95" t="str">
        <f t="shared" si="0"/>
        <v>C1.I4 Aplica  procedimientos de automatización  utilizando la lógica combinatoria en el arranque de motores trifásicos industriales.</v>
      </c>
    </row>
    <row r="22" spans="1:13" ht="68.25" customHeight="1" x14ac:dyDescent="0.2">
      <c r="A22" s="296"/>
      <c r="B22" s="173" t="str">
        <f>Capacidades!M315</f>
        <v>C1.I5 Automatiza máquinas y equipos industriales comprobando su operación, de acuerdo a los manuales de fabricantes, requerimientos funcionales, condiciones de operación, estándares de seguridad y normativa vigente.</v>
      </c>
      <c r="C22" s="174" t="str">
        <f>[1]M2!C22</f>
        <v xml:space="preserve"> -Temporizadores, Tipos, parámetros
-Formatos de comparación, aplicaciones
-Arranque de motores trifásicos con formatos de comparación y temporización.
-Función de movimiento, aplicaciones
</v>
      </c>
      <c r="D22" s="13"/>
      <c r="E22" s="13"/>
      <c r="F22" s="14"/>
      <c r="G22" s="14"/>
      <c r="H22" s="14"/>
      <c r="I22" s="14"/>
      <c r="J22" s="14"/>
      <c r="K22" s="14"/>
      <c r="L22" s="300"/>
      <c r="M22" s="95" t="str">
        <f t="shared" si="0"/>
        <v>C1.I5 Automatiza máquinas y equipos industriales comprobando su operación, de acuerdo a los manuales de fabricantes, requerimientos funcionales, condiciones de operación, estándares de seguridad y normativa vigente.</v>
      </c>
    </row>
    <row r="23" spans="1:13" hidden="1" x14ac:dyDescent="0.2">
      <c r="A23" s="296"/>
      <c r="B23" s="173" t="str">
        <f>Capacidades!M316</f>
        <v xml:space="preserve">   </v>
      </c>
      <c r="C23" s="174"/>
      <c r="D23" s="13"/>
      <c r="E23" s="13"/>
      <c r="F23" s="14"/>
      <c r="G23" s="14"/>
      <c r="H23" s="14"/>
      <c r="I23" s="14"/>
      <c r="J23" s="14"/>
      <c r="K23" s="14"/>
      <c r="L23" s="300"/>
      <c r="M23" s="95" t="str">
        <f t="shared" si="0"/>
        <v xml:space="preserve">   </v>
      </c>
    </row>
    <row r="24" spans="1:13" hidden="1" x14ac:dyDescent="0.2">
      <c r="A24" s="296"/>
      <c r="B24" s="173" t="str">
        <f>Capacidades!M317</f>
        <v xml:space="preserve">   </v>
      </c>
      <c r="C24" s="174"/>
      <c r="D24" s="13"/>
      <c r="E24" s="13"/>
      <c r="F24" s="14"/>
      <c r="G24" s="14"/>
      <c r="H24" s="14"/>
      <c r="I24" s="14"/>
      <c r="J24" s="14"/>
      <c r="K24" s="14"/>
      <c r="L24" s="300"/>
      <c r="M24" s="95" t="str">
        <f t="shared" si="0"/>
        <v xml:space="preserve">   </v>
      </c>
    </row>
    <row r="25" spans="1:13" hidden="1" x14ac:dyDescent="0.2">
      <c r="A25" s="296"/>
      <c r="B25" s="173" t="str">
        <f>Capacidades!M318</f>
        <v xml:space="preserve">   </v>
      </c>
      <c r="C25" s="174"/>
      <c r="D25" s="13"/>
      <c r="E25" s="13"/>
      <c r="F25" s="14"/>
      <c r="G25" s="14"/>
      <c r="H25" s="14"/>
      <c r="I25" s="14"/>
      <c r="J25" s="14"/>
      <c r="K25" s="14"/>
      <c r="L25" s="300"/>
      <c r="M25" s="95" t="str">
        <f t="shared" si="0"/>
        <v xml:space="preserve">   </v>
      </c>
    </row>
    <row r="26" spans="1:13" hidden="1" x14ac:dyDescent="0.2">
      <c r="A26" s="296"/>
      <c r="B26" s="173" t="str">
        <f>Capacidades!M319</f>
        <v xml:space="preserve">   </v>
      </c>
      <c r="C26" s="174"/>
      <c r="D26" s="13"/>
      <c r="E26" s="13"/>
      <c r="F26" s="14"/>
      <c r="G26" s="14"/>
      <c r="H26" s="14"/>
      <c r="I26" s="14"/>
      <c r="J26" s="14"/>
      <c r="K26" s="14"/>
      <c r="L26" s="300"/>
      <c r="M26" s="95" t="str">
        <f t="shared" si="0"/>
        <v xml:space="preserve">   </v>
      </c>
    </row>
    <row r="27" spans="1:13" hidden="1" x14ac:dyDescent="0.2">
      <c r="A27" s="297"/>
      <c r="B27" s="173" t="str">
        <f>Capacidades!M320</f>
        <v xml:space="preserve">   </v>
      </c>
      <c r="C27" s="174"/>
      <c r="D27" s="15"/>
      <c r="E27" s="15"/>
      <c r="F27" s="16"/>
      <c r="G27" s="16"/>
      <c r="H27" s="16"/>
      <c r="I27" s="16"/>
      <c r="J27" s="16"/>
      <c r="K27" s="16"/>
      <c r="L27" s="301"/>
      <c r="M27" s="95" t="str">
        <f t="shared" si="0"/>
        <v xml:space="preserve">   </v>
      </c>
    </row>
    <row r="28" spans="1:13" ht="72" x14ac:dyDescent="0.2">
      <c r="A28" s="295" t="str">
        <f>Capacidades!L321</f>
        <v xml:space="preserve">UC2.C2 Ejecutar diseños y modelamientos geometricos 3D orientados a sistemas de control  de acuerdo a las buenas prácticas de desarrollo de software, requerimientos funcionales y normativa vigente.        </v>
      </c>
      <c r="B28" s="173" t="str">
        <f>Capacidades!M321</f>
        <v xml:space="preserve">C2.I1 Identifica herramientas de software  considerando estándares de diseño mecanico y normativa vigente. </v>
      </c>
      <c r="C28" s="193" t="s">
        <v>935</v>
      </c>
      <c r="D28" s="11" t="str">
        <f>Organización_Modular!F42</f>
        <v>Diseño asistido por computadora</v>
      </c>
      <c r="E28" s="11" t="str">
        <f>Organización_Modular!G42</f>
        <v>III</v>
      </c>
      <c r="F28" s="11">
        <f>Organización_Modular!H42</f>
        <v>3</v>
      </c>
      <c r="G28" s="11">
        <f>Organización_Modular!I42</f>
        <v>1</v>
      </c>
      <c r="H28" s="12">
        <f>SUM(F28:G28)</f>
        <v>4</v>
      </c>
      <c r="I28" s="12">
        <f>F28*16</f>
        <v>48</v>
      </c>
      <c r="J28" s="12">
        <f>G28*32</f>
        <v>32</v>
      </c>
      <c r="K28" s="12">
        <f>SUM(I28:J28)</f>
        <v>80</v>
      </c>
      <c r="L28" s="299" t="s">
        <v>939</v>
      </c>
      <c r="M28" s="95" t="str">
        <f t="shared" si="0"/>
        <v xml:space="preserve">C2.I1 Identifica herramientas de software  considerando estándares de diseño mecanico y normativa vigente. </v>
      </c>
    </row>
    <row r="29" spans="1:13" ht="72" x14ac:dyDescent="0.2">
      <c r="A29" s="296"/>
      <c r="B29" s="173" t="str">
        <f>Capacidades!M322</f>
        <v xml:space="preserve">C2.I2 Analiza  programas de modelamiento  geométrico 3D (ensambles y despieces) orientados a sistemas de control considerando estándares de diseño mecanico y normativa vigente. </v>
      </c>
      <c r="C29" s="193" t="s">
        <v>936</v>
      </c>
      <c r="D29" s="13"/>
      <c r="E29" s="13"/>
      <c r="F29" s="14"/>
      <c r="G29" s="14"/>
      <c r="H29" s="14"/>
      <c r="I29" s="14"/>
      <c r="J29" s="14"/>
      <c r="K29" s="14"/>
      <c r="L29" s="300"/>
      <c r="M29" s="95" t="str">
        <f t="shared" si="0"/>
        <v xml:space="preserve">C2.I2 Analiza  programas de modelamiento  geométrico 3D (ensambles y despieces) orientados a sistemas de control considerando estándares de diseño mecanico y normativa vigente. </v>
      </c>
    </row>
    <row r="30" spans="1:13" ht="132" x14ac:dyDescent="0.2">
      <c r="A30" s="296"/>
      <c r="B30" s="173" t="str">
        <f>Capacidades!M323</f>
        <v>C2.I3 Diseña figuras geométricos 3D  (vistas, planos) mendiante software de modelamiento considerando estándares de diseño mecanico y normativa vigente.</v>
      </c>
      <c r="C30" s="193" t="s">
        <v>937</v>
      </c>
      <c r="D30" s="13"/>
      <c r="E30" s="13"/>
      <c r="F30" s="14"/>
      <c r="G30" s="14"/>
      <c r="H30" s="14"/>
      <c r="I30" s="14"/>
      <c r="J30" s="14"/>
      <c r="K30" s="14"/>
      <c r="L30" s="300"/>
      <c r="M30" s="95" t="str">
        <f t="shared" si="0"/>
        <v>C2.I3 Diseña figuras geométricos 3D  (vistas, planos) mendiante software de modelamiento considerando estándares de diseño mecanico y normativa vigente.</v>
      </c>
    </row>
    <row r="31" spans="1:13" ht="61.5" customHeight="1" x14ac:dyDescent="0.2">
      <c r="A31" s="296"/>
      <c r="B31" s="173" t="str">
        <f>Capacidades!M324</f>
        <v>C2.I4 Aplica tecnicas montaje y desmontaje de componentes  de acuerdo a las buenas prácticas de desarrollo de software y normativa vigente.</v>
      </c>
      <c r="C31" s="194" t="s">
        <v>938</v>
      </c>
      <c r="D31" s="13"/>
      <c r="E31" s="13"/>
      <c r="F31" s="14"/>
      <c r="G31" s="14"/>
      <c r="H31" s="14"/>
      <c r="I31" s="14"/>
      <c r="J31" s="14"/>
      <c r="K31" s="14"/>
      <c r="L31" s="300"/>
      <c r="M31" s="95" t="str">
        <f t="shared" si="0"/>
        <v>C2.I4 Aplica tecnicas montaje y desmontaje de componentes  de acuerdo a las buenas prácticas de desarrollo de software y normativa vigente.</v>
      </c>
    </row>
    <row r="32" spans="1:13" hidden="1" x14ac:dyDescent="0.2">
      <c r="A32" s="296"/>
      <c r="B32" s="173" t="str">
        <f>Capacidades!M325</f>
        <v xml:space="preserve">   </v>
      </c>
      <c r="C32" s="174"/>
      <c r="D32" s="13"/>
      <c r="E32" s="13"/>
      <c r="F32" s="14"/>
      <c r="G32" s="14"/>
      <c r="H32" s="14"/>
      <c r="I32" s="14"/>
      <c r="J32" s="14"/>
      <c r="K32" s="14"/>
      <c r="L32" s="300"/>
      <c r="M32" s="95" t="str">
        <f t="shared" si="0"/>
        <v xml:space="preserve">   </v>
      </c>
    </row>
    <row r="33" spans="1:13" hidden="1" x14ac:dyDescent="0.2">
      <c r="A33" s="296"/>
      <c r="B33" s="173" t="str">
        <f>Capacidades!M326</f>
        <v xml:space="preserve">   </v>
      </c>
      <c r="C33" s="174"/>
      <c r="D33" s="13"/>
      <c r="E33" s="13"/>
      <c r="F33" s="14"/>
      <c r="G33" s="14"/>
      <c r="H33" s="14"/>
      <c r="I33" s="14"/>
      <c r="J33" s="14"/>
      <c r="K33" s="14"/>
      <c r="L33" s="300"/>
      <c r="M33" s="95" t="str">
        <f t="shared" si="0"/>
        <v xml:space="preserve">   </v>
      </c>
    </row>
    <row r="34" spans="1:13" hidden="1" x14ac:dyDescent="0.2">
      <c r="A34" s="296"/>
      <c r="B34" s="173" t="str">
        <f>Capacidades!M327</f>
        <v xml:space="preserve">   </v>
      </c>
      <c r="C34" s="174"/>
      <c r="D34" s="13"/>
      <c r="E34" s="13"/>
      <c r="F34" s="14"/>
      <c r="G34" s="14"/>
      <c r="H34" s="14"/>
      <c r="I34" s="14"/>
      <c r="J34" s="14"/>
      <c r="K34" s="14"/>
      <c r="L34" s="300"/>
      <c r="M34" s="95" t="str">
        <f t="shared" si="0"/>
        <v xml:space="preserve">   </v>
      </c>
    </row>
    <row r="35" spans="1:13" hidden="1" x14ac:dyDescent="0.2">
      <c r="A35" s="296"/>
      <c r="B35" s="173" t="str">
        <f>Capacidades!M328</f>
        <v xml:space="preserve">   </v>
      </c>
      <c r="C35" s="174"/>
      <c r="D35" s="13"/>
      <c r="E35" s="13"/>
      <c r="F35" s="14"/>
      <c r="G35" s="14"/>
      <c r="H35" s="14"/>
      <c r="I35" s="14"/>
      <c r="J35" s="14"/>
      <c r="K35" s="14"/>
      <c r="L35" s="300"/>
      <c r="M35" s="95" t="str">
        <f t="shared" si="0"/>
        <v xml:space="preserve">   </v>
      </c>
    </row>
    <row r="36" spans="1:13" hidden="1" x14ac:dyDescent="0.2">
      <c r="A36" s="296"/>
      <c r="B36" s="173" t="str">
        <f>Capacidades!M329</f>
        <v xml:space="preserve">   </v>
      </c>
      <c r="C36" s="174"/>
      <c r="D36" s="13"/>
      <c r="E36" s="13"/>
      <c r="F36" s="14"/>
      <c r="G36" s="14"/>
      <c r="H36" s="14"/>
      <c r="I36" s="14"/>
      <c r="J36" s="14"/>
      <c r="K36" s="14"/>
      <c r="L36" s="300"/>
      <c r="M36" s="95" t="str">
        <f t="shared" si="0"/>
        <v xml:space="preserve">   </v>
      </c>
    </row>
    <row r="37" spans="1:13" hidden="1" x14ac:dyDescent="0.2">
      <c r="A37" s="297"/>
      <c r="B37" s="173" t="str">
        <f>Capacidades!M330</f>
        <v xml:space="preserve">   </v>
      </c>
      <c r="C37" s="174"/>
      <c r="D37" s="15"/>
      <c r="E37" s="15"/>
      <c r="F37" s="16"/>
      <c r="G37" s="16"/>
      <c r="H37" s="16"/>
      <c r="I37" s="16"/>
      <c r="J37" s="16"/>
      <c r="K37" s="16"/>
      <c r="L37" s="301"/>
      <c r="M37" s="95" t="str">
        <f t="shared" si="0"/>
        <v xml:space="preserve">   </v>
      </c>
    </row>
    <row r="38" spans="1:13" ht="88.5" customHeight="1" x14ac:dyDescent="0.2">
      <c r="A38" s="295" t="str">
        <f>Capacidades!L331</f>
        <v xml:space="preserve">UC2.C3 Instalar  sistemas electricos de potencia de acuerdo a los calculos, medidas y esquemas de lineas de Media y Baja Tension.      </v>
      </c>
      <c r="B38" s="173" t="str">
        <f>Capacidades!M331</f>
        <v>C3.I1 Determina  los parámetros de los sistemas eléctricos de potencia  realizando cálculos y medidas de c.a  monofásica y trifásica.</v>
      </c>
      <c r="C38" s="193" t="s">
        <v>940</v>
      </c>
      <c r="D38" s="11" t="str">
        <f>Organización_Modular!F43</f>
        <v>Sistemas eléctricos de potencia</v>
      </c>
      <c r="E38" s="11" t="str">
        <f>Organización_Modular!G43</f>
        <v>III</v>
      </c>
      <c r="F38" s="11">
        <f>Organización_Modular!H43</f>
        <v>3</v>
      </c>
      <c r="G38" s="11">
        <f>Organización_Modular!I43</f>
        <v>2</v>
      </c>
      <c r="H38" s="12">
        <f>SUM(F38:G38)</f>
        <v>5</v>
      </c>
      <c r="I38" s="12">
        <f>F38*16</f>
        <v>48</v>
      </c>
      <c r="J38" s="12">
        <f>G38*32</f>
        <v>64</v>
      </c>
      <c r="K38" s="12">
        <f>SUM(I38:J38)</f>
        <v>112</v>
      </c>
      <c r="L38" s="299" t="s">
        <v>944</v>
      </c>
      <c r="M38" s="95" t="str">
        <f t="shared" si="0"/>
        <v>C3.I1 Determina  los parámetros de los sistemas eléctricos de potencia  realizando cálculos y medidas de c.a  monofásica y trifásica.</v>
      </c>
    </row>
    <row r="39" spans="1:13" ht="72" x14ac:dyDescent="0.2">
      <c r="A39" s="296"/>
      <c r="B39" s="173" t="str">
        <f>Capacidades!M332</f>
        <v xml:space="preserve">C3.I2 Reconoce el funcionamiento de las líneas de transmisión de sistemas eléctricos de potencia   identificando su aplicación y determinando su característica. </v>
      </c>
      <c r="C39" s="193" t="s">
        <v>941</v>
      </c>
      <c r="D39" s="13"/>
      <c r="E39" s="13"/>
      <c r="F39" s="14"/>
      <c r="G39" s="14"/>
      <c r="H39" s="14"/>
      <c r="I39" s="14"/>
      <c r="J39" s="14"/>
      <c r="K39" s="14"/>
      <c r="L39" s="300"/>
      <c r="M39" s="95" t="str">
        <f t="shared" si="0"/>
        <v xml:space="preserve">C3.I2 Reconoce el funcionamiento de las líneas de transmisión de sistemas eléctricos de potencia   identificando su aplicación y determinando su característica. </v>
      </c>
    </row>
    <row r="40" spans="1:13" ht="108" x14ac:dyDescent="0.2">
      <c r="A40" s="296"/>
      <c r="B40" s="173" t="str">
        <f>Capacidades!M333</f>
        <v>C3.I3 Instala  redes de distribución en media tensión realizando esquemas de automatismo y ajustando su accionamiento.</v>
      </c>
      <c r="C40" s="193" t="s">
        <v>942</v>
      </c>
      <c r="D40" s="13"/>
      <c r="E40" s="13"/>
      <c r="F40" s="14"/>
      <c r="G40" s="14"/>
      <c r="H40" s="14"/>
      <c r="I40" s="14"/>
      <c r="J40" s="14"/>
      <c r="K40" s="14"/>
      <c r="L40" s="300"/>
      <c r="M40" s="95" t="str">
        <f t="shared" si="0"/>
        <v>C3.I3 Instala  redes de distribución en media tensión realizando esquemas de automatismo y ajustando su accionamiento.</v>
      </c>
    </row>
    <row r="41" spans="1:13" ht="45" customHeight="1" x14ac:dyDescent="0.2">
      <c r="A41" s="296"/>
      <c r="B41" s="173" t="str">
        <f>Capacidades!M334</f>
        <v>C3.I4 Verifica el funcionamiento de  las redes de distribución en baja tensión identificando posibles averías.</v>
      </c>
      <c r="C41" s="194" t="s">
        <v>943</v>
      </c>
      <c r="D41" s="13"/>
      <c r="E41" s="13"/>
      <c r="F41" s="14"/>
      <c r="G41" s="14"/>
      <c r="H41" s="14"/>
      <c r="I41" s="14"/>
      <c r="J41" s="14"/>
      <c r="K41" s="14"/>
      <c r="L41" s="300"/>
      <c r="M41" s="95" t="str">
        <f t="shared" si="0"/>
        <v>C3.I4 Verifica el funcionamiento de  las redes de distribución en baja tensión identificando posibles averías.</v>
      </c>
    </row>
    <row r="42" spans="1:13" hidden="1" x14ac:dyDescent="0.2">
      <c r="A42" s="296"/>
      <c r="B42" s="173" t="str">
        <f>Capacidades!M335</f>
        <v xml:space="preserve">   </v>
      </c>
      <c r="C42" s="174"/>
      <c r="D42" s="13"/>
      <c r="E42" s="13"/>
      <c r="F42" s="14"/>
      <c r="G42" s="14"/>
      <c r="H42" s="14"/>
      <c r="I42" s="14"/>
      <c r="J42" s="14"/>
      <c r="K42" s="14"/>
      <c r="L42" s="300"/>
      <c r="M42" s="95" t="str">
        <f t="shared" si="0"/>
        <v xml:space="preserve">   </v>
      </c>
    </row>
    <row r="43" spans="1:13" hidden="1" x14ac:dyDescent="0.2">
      <c r="A43" s="296"/>
      <c r="B43" s="173" t="str">
        <f>Capacidades!M336</f>
        <v xml:space="preserve">   </v>
      </c>
      <c r="C43" s="174"/>
      <c r="D43" s="13"/>
      <c r="E43" s="13"/>
      <c r="F43" s="14"/>
      <c r="G43" s="14"/>
      <c r="H43" s="14"/>
      <c r="I43" s="14"/>
      <c r="J43" s="14"/>
      <c r="K43" s="14"/>
      <c r="L43" s="300"/>
      <c r="M43" s="95" t="str">
        <f t="shared" si="0"/>
        <v xml:space="preserve">   </v>
      </c>
    </row>
    <row r="44" spans="1:13" hidden="1" x14ac:dyDescent="0.2">
      <c r="A44" s="296"/>
      <c r="B44" s="173" t="str">
        <f>Capacidades!M337</f>
        <v xml:space="preserve">   </v>
      </c>
      <c r="C44" s="174"/>
      <c r="D44" s="13"/>
      <c r="E44" s="13"/>
      <c r="F44" s="14"/>
      <c r="G44" s="14"/>
      <c r="H44" s="14"/>
      <c r="I44" s="14"/>
      <c r="J44" s="14"/>
      <c r="K44" s="14"/>
      <c r="L44" s="300"/>
      <c r="M44" s="95" t="str">
        <f t="shared" si="0"/>
        <v xml:space="preserve">   </v>
      </c>
    </row>
    <row r="45" spans="1:13" hidden="1" x14ac:dyDescent="0.2">
      <c r="A45" s="296"/>
      <c r="B45" s="173" t="str">
        <f>Capacidades!M338</f>
        <v xml:space="preserve">   </v>
      </c>
      <c r="C45" s="174"/>
      <c r="D45" s="13"/>
      <c r="E45" s="13"/>
      <c r="F45" s="14"/>
      <c r="G45" s="14"/>
      <c r="H45" s="14"/>
      <c r="I45" s="14"/>
      <c r="J45" s="14"/>
      <c r="K45" s="14"/>
      <c r="L45" s="300"/>
      <c r="M45" s="95" t="str">
        <f t="shared" si="0"/>
        <v xml:space="preserve">   </v>
      </c>
    </row>
    <row r="46" spans="1:13" hidden="1" x14ac:dyDescent="0.2">
      <c r="A46" s="296"/>
      <c r="B46" s="173" t="str">
        <f>Capacidades!M339</f>
        <v xml:space="preserve">   </v>
      </c>
      <c r="C46" s="174"/>
      <c r="D46" s="13"/>
      <c r="E46" s="13"/>
      <c r="F46" s="14"/>
      <c r="G46" s="14"/>
      <c r="H46" s="14"/>
      <c r="I46" s="14"/>
      <c r="J46" s="14"/>
      <c r="K46" s="14"/>
      <c r="L46" s="300"/>
      <c r="M46" s="95" t="str">
        <f t="shared" si="0"/>
        <v xml:space="preserve">   </v>
      </c>
    </row>
    <row r="47" spans="1:13" hidden="1" x14ac:dyDescent="0.2">
      <c r="A47" s="297"/>
      <c r="B47" s="173" t="str">
        <f>Capacidades!M340</f>
        <v xml:space="preserve">   </v>
      </c>
      <c r="C47" s="174"/>
      <c r="D47" s="15"/>
      <c r="E47" s="15"/>
      <c r="F47" s="16"/>
      <c r="G47" s="16"/>
      <c r="H47" s="16"/>
      <c r="I47" s="16"/>
      <c r="J47" s="16"/>
      <c r="K47" s="16"/>
      <c r="L47" s="301"/>
      <c r="M47" s="95" t="str">
        <f t="shared" si="0"/>
        <v xml:space="preserve">   </v>
      </c>
    </row>
    <row r="48" spans="1:13" ht="123.75" customHeight="1" x14ac:dyDescent="0.2">
      <c r="A48" s="295" t="str">
        <f>Capacidades!L341</f>
        <v xml:space="preserve">UC2.C4  Instalar sistemas de control de potencia teniendo en cuenta, requerimientos funcionales, parámetros eléctricos, manuales de operación y normativa vigente.        </v>
      </c>
      <c r="B48" s="173" t="str">
        <f>Capacidades!M341</f>
        <v xml:space="preserve">C4.I1 Interpreta  las características principales de los dispositivos de potencia su campo de aplicación, la configuración y puesta en operación; de acuerdo a catálogos, manuales, códigos, y normativa vigente. </v>
      </c>
      <c r="C48" s="193" t="s">
        <v>946</v>
      </c>
      <c r="D48" s="11" t="str">
        <f>Organización_Modular!F44</f>
        <v>Sistemas electrónicos de potencia</v>
      </c>
      <c r="E48" s="11" t="str">
        <f>Organización_Modular!G44</f>
        <v>III</v>
      </c>
      <c r="F48" s="11">
        <f>Organización_Modular!H44</f>
        <v>2</v>
      </c>
      <c r="G48" s="11">
        <f>Organización_Modular!I44</f>
        <v>1</v>
      </c>
      <c r="H48" s="12">
        <f>SUM(F48:G48)</f>
        <v>3</v>
      </c>
      <c r="I48" s="12">
        <f>F48*16</f>
        <v>32</v>
      </c>
      <c r="J48" s="12">
        <f>G48*32</f>
        <v>32</v>
      </c>
      <c r="K48" s="12">
        <f>SUM(I48:J48)</f>
        <v>64</v>
      </c>
      <c r="L48" s="299" t="s">
        <v>945</v>
      </c>
      <c r="M48" s="95" t="str">
        <f t="shared" si="0"/>
        <v xml:space="preserve">C4.I1 Interpreta  las características principales de los dispositivos de potencia su campo de aplicación, la configuración y puesta en operación; de acuerdo a catálogos, manuales, códigos, y normativa vigente. </v>
      </c>
    </row>
    <row r="49" spans="1:13" ht="108" x14ac:dyDescent="0.2">
      <c r="A49" s="296"/>
      <c r="B49" s="173" t="str">
        <f>Capacidades!M342</f>
        <v>C4.I2 Elabora  circuitos de aplicación utilizando los dispositivos de potencia  considerando requerimientos funcionales y normativa vigente.</v>
      </c>
      <c r="C49" s="193" t="s">
        <v>947</v>
      </c>
      <c r="D49" s="13"/>
      <c r="E49" s="13"/>
      <c r="F49" s="14"/>
      <c r="G49" s="14"/>
      <c r="H49" s="14"/>
      <c r="I49" s="14"/>
      <c r="J49" s="14"/>
      <c r="K49" s="14"/>
      <c r="L49" s="300"/>
      <c r="M49" s="95" t="str">
        <f t="shared" si="0"/>
        <v>C4.I2 Elabora  circuitos de aplicación utilizando los dispositivos de potencia  considerando requerimientos funcionales y normativa vigente.</v>
      </c>
    </row>
    <row r="50" spans="1:13" ht="144" x14ac:dyDescent="0.2">
      <c r="A50" s="296"/>
      <c r="B50" s="173" t="str">
        <f>Capacidades!M343</f>
        <v>C4.I3 Prueba circuitos de control de potencia  aplicando eficazmente los parámetros eléctricos, condición de operación y estándares de calidad.</v>
      </c>
      <c r="C50" s="193" t="s">
        <v>948</v>
      </c>
      <c r="D50" s="13"/>
      <c r="E50" s="13"/>
      <c r="F50" s="14"/>
      <c r="G50" s="14"/>
      <c r="H50" s="14"/>
      <c r="I50" s="14"/>
      <c r="J50" s="14"/>
      <c r="K50" s="14"/>
      <c r="L50" s="300"/>
      <c r="M50" s="95" t="str">
        <f t="shared" si="0"/>
        <v>C4.I3 Prueba circuitos de control de potencia  aplicando eficazmente los parámetros eléctricos, condición de operación y estándares de calidad.</v>
      </c>
    </row>
    <row r="51" spans="1:13" ht="42" customHeight="1" x14ac:dyDescent="0.2">
      <c r="A51" s="296"/>
      <c r="B51" s="173" t="str">
        <f>Capacidades!M344</f>
        <v>C4.I4  Diseña  filtros activos en frecuencias hasta 100 kHz   en forma creativa, rigurosa y cuidadosa.</v>
      </c>
      <c r="C51" s="193" t="s">
        <v>951</v>
      </c>
      <c r="D51" s="13"/>
      <c r="E51" s="13"/>
      <c r="F51" s="14"/>
      <c r="G51" s="14"/>
      <c r="H51" s="14"/>
      <c r="I51" s="14"/>
      <c r="J51" s="14"/>
      <c r="K51" s="14"/>
      <c r="L51" s="300"/>
      <c r="M51" s="95" t="str">
        <f t="shared" si="0"/>
        <v>C4.I4  Diseña  filtros activos en frecuencias hasta 100 kHz   en forma creativa, rigurosa y cuidadosa.</v>
      </c>
    </row>
    <row r="52" spans="1:13" hidden="1" x14ac:dyDescent="0.2">
      <c r="A52" s="296"/>
      <c r="B52" s="173" t="str">
        <f>Capacidades!M345</f>
        <v xml:space="preserve">   </v>
      </c>
      <c r="C52" s="174"/>
      <c r="D52" s="13"/>
      <c r="E52" s="13"/>
      <c r="F52" s="14"/>
      <c r="G52" s="14"/>
      <c r="H52" s="14"/>
      <c r="I52" s="14"/>
      <c r="J52" s="14"/>
      <c r="K52" s="14"/>
      <c r="L52" s="300"/>
      <c r="M52" s="95" t="str">
        <f t="shared" si="0"/>
        <v xml:space="preserve">   </v>
      </c>
    </row>
    <row r="53" spans="1:13" hidden="1" x14ac:dyDescent="0.2">
      <c r="A53" s="296"/>
      <c r="B53" s="173" t="str">
        <f>Capacidades!M346</f>
        <v xml:space="preserve">   </v>
      </c>
      <c r="C53" s="174"/>
      <c r="D53" s="13"/>
      <c r="E53" s="13"/>
      <c r="F53" s="14"/>
      <c r="G53" s="14"/>
      <c r="H53" s="14"/>
      <c r="I53" s="14"/>
      <c r="J53" s="14"/>
      <c r="K53" s="14"/>
      <c r="L53" s="300"/>
      <c r="M53" s="95" t="str">
        <f t="shared" si="0"/>
        <v xml:space="preserve">   </v>
      </c>
    </row>
    <row r="54" spans="1:13" hidden="1" x14ac:dyDescent="0.2">
      <c r="A54" s="296"/>
      <c r="B54" s="173" t="str">
        <f>Capacidades!M347</f>
        <v xml:space="preserve">   </v>
      </c>
      <c r="C54" s="174"/>
      <c r="D54" s="13"/>
      <c r="E54" s="13"/>
      <c r="F54" s="14"/>
      <c r="G54" s="14"/>
      <c r="H54" s="14"/>
      <c r="I54" s="14"/>
      <c r="J54" s="14"/>
      <c r="K54" s="14"/>
      <c r="L54" s="300"/>
      <c r="M54" s="95" t="str">
        <f t="shared" si="0"/>
        <v xml:space="preserve">   </v>
      </c>
    </row>
    <row r="55" spans="1:13" hidden="1" x14ac:dyDescent="0.2">
      <c r="A55" s="296"/>
      <c r="B55" s="173" t="str">
        <f>Capacidades!M348</f>
        <v xml:space="preserve">   </v>
      </c>
      <c r="C55" s="174"/>
      <c r="D55" s="13"/>
      <c r="E55" s="13"/>
      <c r="F55" s="14"/>
      <c r="G55" s="14"/>
      <c r="H55" s="14"/>
      <c r="I55" s="14"/>
      <c r="J55" s="14"/>
      <c r="K55" s="14"/>
      <c r="L55" s="300"/>
      <c r="M55" s="95" t="str">
        <f t="shared" si="0"/>
        <v xml:space="preserve">   </v>
      </c>
    </row>
    <row r="56" spans="1:13" hidden="1" x14ac:dyDescent="0.2">
      <c r="A56" s="296"/>
      <c r="B56" s="173" t="str">
        <f>Capacidades!M349</f>
        <v xml:space="preserve">   </v>
      </c>
      <c r="C56" s="174"/>
      <c r="D56" s="13"/>
      <c r="E56" s="13"/>
      <c r="F56" s="14"/>
      <c r="G56" s="14"/>
      <c r="H56" s="14"/>
      <c r="I56" s="14"/>
      <c r="J56" s="14"/>
      <c r="K56" s="14"/>
      <c r="L56" s="300"/>
      <c r="M56" s="95" t="str">
        <f t="shared" si="0"/>
        <v xml:space="preserve">   </v>
      </c>
    </row>
    <row r="57" spans="1:13" hidden="1" x14ac:dyDescent="0.2">
      <c r="A57" s="297"/>
      <c r="B57" s="173" t="str">
        <f>Capacidades!M350</f>
        <v xml:space="preserve">   </v>
      </c>
      <c r="C57" s="174"/>
      <c r="D57" s="15"/>
      <c r="E57" s="15"/>
      <c r="F57" s="16"/>
      <c r="G57" s="16"/>
      <c r="H57" s="16"/>
      <c r="I57" s="16"/>
      <c r="J57" s="16"/>
      <c r="K57" s="16"/>
      <c r="L57" s="301"/>
      <c r="M57" s="95" t="str">
        <f t="shared" si="0"/>
        <v xml:space="preserve">   </v>
      </c>
    </row>
    <row r="58" spans="1:13" ht="72" x14ac:dyDescent="0.2">
      <c r="A58" s="295" t="str">
        <f>Capacidades!L351</f>
        <v xml:space="preserve">UC2.C5 Resolver problemas que involucran cálculo integral y diferencial aplicando diferentes métodos de solución, valorando su  importancia, optimización de los proceso desarrollado en la mecatrónica.       </v>
      </c>
      <c r="B58" s="173" t="str">
        <f>Capacidades!M351</f>
        <v>C5.I1 Analiza los límites y la continuidad de una función utilizando propiedades elementales del cálculo diferencial.</v>
      </c>
      <c r="C58" s="193" t="s">
        <v>952</v>
      </c>
      <c r="D58" s="11" t="str">
        <f>Organización_Modular!F45</f>
        <v>calculo diferencial</v>
      </c>
      <c r="E58" s="11" t="str">
        <f>Organización_Modular!G45</f>
        <v>III</v>
      </c>
      <c r="F58" s="11">
        <f>Organización_Modular!H45</f>
        <v>2</v>
      </c>
      <c r="G58" s="11">
        <f>Organización_Modular!I45</f>
        <v>1</v>
      </c>
      <c r="H58" s="12">
        <f>SUM(F58:G58)</f>
        <v>3</v>
      </c>
      <c r="I58" s="12">
        <f>F58*16</f>
        <v>32</v>
      </c>
      <c r="J58" s="12">
        <f>G58*32</f>
        <v>32</v>
      </c>
      <c r="K58" s="12">
        <f>SUM(I58:J58)</f>
        <v>64</v>
      </c>
      <c r="L58" s="299" t="s">
        <v>956</v>
      </c>
      <c r="M58" s="95" t="str">
        <f t="shared" si="0"/>
        <v>C5.I1 Analiza los límites y la continuidad de una función utilizando propiedades elementales del cálculo diferencial.</v>
      </c>
    </row>
    <row r="59" spans="1:13" ht="72" x14ac:dyDescent="0.2">
      <c r="A59" s="296"/>
      <c r="B59" s="173" t="str">
        <f>Capacidades!M352</f>
        <v>C5.I2 Resuelve  las derivadas de una función aplicando reglas y propiedades básicas  en la solución de problemas afines a la formación profesional.</v>
      </c>
      <c r="C59" s="193" t="s">
        <v>953</v>
      </c>
      <c r="D59" s="13"/>
      <c r="E59" s="13"/>
      <c r="F59" s="14"/>
      <c r="G59" s="14"/>
      <c r="H59" s="14"/>
      <c r="I59" s="14"/>
      <c r="J59" s="14"/>
      <c r="K59" s="14"/>
      <c r="L59" s="300"/>
      <c r="M59" s="95" t="str">
        <f t="shared" si="0"/>
        <v>C5.I2 Resuelve  las derivadas de una función aplicando reglas y propiedades básicas  en la solución de problemas afines a la formación profesional.</v>
      </c>
    </row>
    <row r="60" spans="1:13" ht="72" x14ac:dyDescent="0.2">
      <c r="A60" s="296"/>
      <c r="B60" s="173" t="str">
        <f>Capacidades!M353</f>
        <v>C5.I3 Aplica  con criterio las leyes, principios y teoremas del cálculo integral  en la solución de problemas electrónicos y mecánicos que permitan la optimización de los procesos industriales.</v>
      </c>
      <c r="C60" s="193" t="s">
        <v>954</v>
      </c>
      <c r="D60" s="13"/>
      <c r="E60" s="13"/>
      <c r="F60" s="14"/>
      <c r="G60" s="14"/>
      <c r="H60" s="14"/>
      <c r="I60" s="14"/>
      <c r="J60" s="14"/>
      <c r="K60" s="14"/>
      <c r="L60" s="300"/>
      <c r="M60" s="95" t="str">
        <f t="shared" si="0"/>
        <v>C5.I3 Aplica  con criterio las leyes, principios y teoremas del cálculo integral  en la solución de problemas electrónicos y mecánicos que permitan la optimización de los procesos industriales.</v>
      </c>
    </row>
    <row r="61" spans="1:13" ht="98.25" customHeight="1" x14ac:dyDescent="0.2">
      <c r="A61" s="296"/>
      <c r="B61" s="173" t="str">
        <f>Capacidades!M354</f>
        <v>C5.I4 Aplica  las propiedades de la integral  definida para la solución de problemas relacionados al sector, considerando los procedimientos y normativa vigente, mediante fórmulas y gráficos.</v>
      </c>
      <c r="C61" s="193" t="s">
        <v>955</v>
      </c>
      <c r="D61" s="13"/>
      <c r="E61" s="13"/>
      <c r="F61" s="14"/>
      <c r="G61" s="14"/>
      <c r="H61" s="14"/>
      <c r="I61" s="14"/>
      <c r="J61" s="14"/>
      <c r="K61" s="14"/>
      <c r="L61" s="300"/>
      <c r="M61" s="95" t="str">
        <f t="shared" si="0"/>
        <v>C5.I4 Aplica  las propiedades de la integral  definida para la solución de problemas relacionados al sector, considerando los procedimientos y normativa vigente, mediante fórmulas y gráficos.</v>
      </c>
    </row>
    <row r="62" spans="1:13" hidden="1" x14ac:dyDescent="0.2">
      <c r="A62" s="296"/>
      <c r="B62" s="173" t="str">
        <f>Capacidades!M355</f>
        <v xml:space="preserve">   </v>
      </c>
      <c r="C62" s="174"/>
      <c r="D62" s="13"/>
      <c r="E62" s="13"/>
      <c r="F62" s="14"/>
      <c r="G62" s="14"/>
      <c r="H62" s="14"/>
      <c r="I62" s="14"/>
      <c r="J62" s="14"/>
      <c r="K62" s="14"/>
      <c r="L62" s="300"/>
      <c r="M62" s="95" t="str">
        <f t="shared" si="0"/>
        <v xml:space="preserve">   </v>
      </c>
    </row>
    <row r="63" spans="1:13" hidden="1" x14ac:dyDescent="0.2">
      <c r="A63" s="296"/>
      <c r="B63" s="173" t="str">
        <f>Capacidades!M356</f>
        <v xml:space="preserve">   </v>
      </c>
      <c r="C63" s="174"/>
      <c r="D63" s="13"/>
      <c r="E63" s="13"/>
      <c r="F63" s="14"/>
      <c r="G63" s="14"/>
      <c r="H63" s="14"/>
      <c r="I63" s="14"/>
      <c r="J63" s="14"/>
      <c r="K63" s="14"/>
      <c r="L63" s="300"/>
      <c r="M63" s="95" t="str">
        <f t="shared" si="0"/>
        <v xml:space="preserve">   </v>
      </c>
    </row>
    <row r="64" spans="1:13" hidden="1" x14ac:dyDescent="0.2">
      <c r="A64" s="296"/>
      <c r="B64" s="173" t="str">
        <f>Capacidades!M357</f>
        <v xml:space="preserve">   </v>
      </c>
      <c r="C64" s="174"/>
      <c r="D64" s="13"/>
      <c r="E64" s="13"/>
      <c r="F64" s="14"/>
      <c r="G64" s="14"/>
      <c r="H64" s="14"/>
      <c r="I64" s="14"/>
      <c r="J64" s="14"/>
      <c r="K64" s="14"/>
      <c r="L64" s="300"/>
      <c r="M64" s="95" t="str">
        <f t="shared" si="0"/>
        <v xml:space="preserve">   </v>
      </c>
    </row>
    <row r="65" spans="1:13" hidden="1" x14ac:dyDescent="0.2">
      <c r="A65" s="296"/>
      <c r="B65" s="173" t="str">
        <f>Capacidades!M358</f>
        <v xml:space="preserve">   </v>
      </c>
      <c r="C65" s="174"/>
      <c r="D65" s="13"/>
      <c r="E65" s="13"/>
      <c r="F65" s="14"/>
      <c r="G65" s="14"/>
      <c r="H65" s="14"/>
      <c r="I65" s="14"/>
      <c r="J65" s="14"/>
      <c r="K65" s="14"/>
      <c r="L65" s="300"/>
      <c r="M65" s="95" t="str">
        <f t="shared" si="0"/>
        <v xml:space="preserve">   </v>
      </c>
    </row>
    <row r="66" spans="1:13" hidden="1" x14ac:dyDescent="0.2">
      <c r="A66" s="296"/>
      <c r="B66" s="173" t="str">
        <f>Capacidades!M359</f>
        <v xml:space="preserve">   </v>
      </c>
      <c r="C66" s="174"/>
      <c r="D66" s="13"/>
      <c r="E66" s="13"/>
      <c r="F66" s="14"/>
      <c r="G66" s="14"/>
      <c r="H66" s="14"/>
      <c r="I66" s="14"/>
      <c r="J66" s="14"/>
      <c r="K66" s="14"/>
      <c r="L66" s="300"/>
      <c r="M66" s="95" t="str">
        <f t="shared" si="0"/>
        <v xml:space="preserve">   </v>
      </c>
    </row>
    <row r="67" spans="1:13" hidden="1" x14ac:dyDescent="0.2">
      <c r="A67" s="297"/>
      <c r="B67" s="173" t="str">
        <f>Capacidades!M360</f>
        <v xml:space="preserve">   </v>
      </c>
      <c r="C67" s="174"/>
      <c r="D67" s="15"/>
      <c r="E67" s="15"/>
      <c r="F67" s="16"/>
      <c r="G67" s="16"/>
      <c r="H67" s="16"/>
      <c r="I67" s="16"/>
      <c r="J67" s="16"/>
      <c r="K67" s="16"/>
      <c r="L67" s="301"/>
      <c r="M67" s="95" t="str">
        <f t="shared" si="0"/>
        <v xml:space="preserve">   </v>
      </c>
    </row>
    <row r="68" spans="1:13" ht="60" x14ac:dyDescent="0.2">
      <c r="A68" s="295" t="str">
        <f>Capacidades!L361</f>
        <v xml:space="preserve">UC2.C6 Automatizar  con lógica programable mandos electroneumático usando variables discretas y analógicas, considerando las buenas prácticas de diseño, análisis de riesgo y normativa vigente.       </v>
      </c>
      <c r="B68" s="173" t="str">
        <f>Capacidades!M361</f>
        <v>C6.I1 Diferencia simbología, función  y tipo de contadores   utilizando  software de automatización de acuerdo a catálogos de fabricante , normativa vigente.</v>
      </c>
      <c r="C68" s="193" t="s">
        <v>957</v>
      </c>
      <c r="D68" s="11" t="str">
        <f>Organización_Modular!F46</f>
        <v>Controladores Logicos Programables avanzados</v>
      </c>
      <c r="E68" s="11" t="str">
        <f>Organización_Modular!G46</f>
        <v>IV</v>
      </c>
      <c r="F68" s="11">
        <f>Organización_Modular!H46</f>
        <v>3</v>
      </c>
      <c r="G68" s="11">
        <f>Organización_Modular!I46</f>
        <v>2</v>
      </c>
      <c r="H68" s="12">
        <f>SUM(F68:G68)</f>
        <v>5</v>
      </c>
      <c r="I68" s="12">
        <f>F68*16</f>
        <v>48</v>
      </c>
      <c r="J68" s="12">
        <f>G68*32</f>
        <v>64</v>
      </c>
      <c r="K68" s="12">
        <f>SUM(I68:J68)</f>
        <v>112</v>
      </c>
      <c r="L68" s="299" t="s">
        <v>934</v>
      </c>
      <c r="M68" s="95" t="str">
        <f t="shared" si="0"/>
        <v>C6.I1 Diferencia simbología, función  y tipo de contadores   utilizando  software de automatización de acuerdo a catálogos de fabricante , normativa vigente.</v>
      </c>
    </row>
    <row r="69" spans="1:13" ht="48" x14ac:dyDescent="0.2">
      <c r="A69" s="296"/>
      <c r="B69" s="173" t="str">
        <f>Capacidades!M362</f>
        <v>C6.I2 Selecciona  herramientas de software, para la aplicación de la función de traslación (move) y operadores matemáticos  considerando las buenas prácticas de diseño.</v>
      </c>
      <c r="C69" s="193" t="s">
        <v>958</v>
      </c>
      <c r="D69" s="13"/>
      <c r="E69" s="13"/>
      <c r="F69" s="14"/>
      <c r="G69" s="14"/>
      <c r="H69" s="14"/>
      <c r="I69" s="14"/>
      <c r="J69" s="14"/>
      <c r="K69" s="14"/>
      <c r="L69" s="300"/>
      <c r="M69" s="95" t="str">
        <f t="shared" si="0"/>
        <v>C6.I2 Selecciona  herramientas de software, para la aplicación de la función de traslación (move) y operadores matemáticos  considerando las buenas prácticas de diseño.</v>
      </c>
    </row>
    <row r="70" spans="1:13" ht="60" x14ac:dyDescent="0.2">
      <c r="A70" s="296"/>
      <c r="B70" s="173" t="str">
        <f>Capacidades!M363</f>
        <v>C6.I3 Realiza actividades de cuenta , tiempo y movimiento en el arranque de motores trifásicos cíclicos  considerando las buenas prácticas de diseño, análisis de riesgo y normativa vigente .</v>
      </c>
      <c r="C70" s="193" t="s">
        <v>959</v>
      </c>
      <c r="D70" s="13"/>
      <c r="E70" s="13"/>
      <c r="F70" s="14"/>
      <c r="G70" s="14"/>
      <c r="H70" s="14"/>
      <c r="I70" s="14"/>
      <c r="J70" s="14"/>
      <c r="K70" s="14"/>
      <c r="L70" s="300"/>
      <c r="M70" s="95" t="str">
        <f t="shared" si="0"/>
        <v>C6.I3 Realiza actividades de cuenta , tiempo y movimiento en el arranque de motores trifásicos cíclicos  considerando las buenas prácticas de diseño, análisis de riesgo y normativa vigente .</v>
      </c>
    </row>
    <row r="71" spans="1:13" ht="120" x14ac:dyDescent="0.2">
      <c r="A71" s="296"/>
      <c r="B71" s="173" t="str">
        <f>Capacidades!M364</f>
        <v>C6.I4 Elabora  mandos electroneumáticos con lógica programable considerando software de aplicación y  buenas prácticas de diseño.</v>
      </c>
      <c r="C71" s="193" t="s">
        <v>960</v>
      </c>
      <c r="D71" s="13"/>
      <c r="E71" s="13"/>
      <c r="F71" s="14"/>
      <c r="G71" s="14"/>
      <c r="H71" s="14"/>
      <c r="I71" s="14"/>
      <c r="J71" s="14"/>
      <c r="K71" s="14"/>
      <c r="L71" s="300"/>
      <c r="M71" s="95" t="str">
        <f t="shared" si="0"/>
        <v>C6.I4 Elabora  mandos electroneumáticos con lógica programable considerando software de aplicación y  buenas prácticas de diseño.</v>
      </c>
    </row>
    <row r="72" spans="1:13" ht="51.75" customHeight="1" x14ac:dyDescent="0.2">
      <c r="A72" s="296"/>
      <c r="B72" s="173" t="str">
        <f>Capacidades!M365</f>
        <v>C6.I5  Prueba mandos automatizados discretos y analógicos  teniendo en cuenta la característica del proceso, análisis de riesgo y protocolos de comunicación de los autómatas programables.</v>
      </c>
      <c r="C72" s="193" t="s">
        <v>961</v>
      </c>
      <c r="D72" s="13"/>
      <c r="E72" s="13"/>
      <c r="F72" s="14"/>
      <c r="G72" s="14"/>
      <c r="H72" s="14"/>
      <c r="I72" s="14"/>
      <c r="J72" s="14"/>
      <c r="K72" s="14"/>
      <c r="L72" s="300"/>
      <c r="M72" s="95" t="str">
        <f t="shared" si="0"/>
        <v>C6.I5  Prueba mandos automatizados discretos y analógicos  teniendo en cuenta la característica del proceso, análisis de riesgo y protocolos de comunicación de los autómatas programables.</v>
      </c>
    </row>
    <row r="73" spans="1:13" ht="3" hidden="1" customHeight="1" x14ac:dyDescent="0.2">
      <c r="A73" s="296"/>
      <c r="B73" s="173" t="str">
        <f>Capacidades!M366</f>
        <v xml:space="preserve">   </v>
      </c>
      <c r="C73" s="174"/>
      <c r="D73" s="13"/>
      <c r="E73" s="13"/>
      <c r="F73" s="14"/>
      <c r="G73" s="14"/>
      <c r="H73" s="14"/>
      <c r="I73" s="14"/>
      <c r="J73" s="14"/>
      <c r="K73" s="14"/>
      <c r="L73" s="300"/>
      <c r="M73" s="95" t="str">
        <f t="shared" si="0"/>
        <v xml:space="preserve">   </v>
      </c>
    </row>
    <row r="74" spans="1:13" ht="12.75" hidden="1" customHeight="1" x14ac:dyDescent="0.2">
      <c r="A74" s="296"/>
      <c r="B74" s="173" t="str">
        <f>Capacidades!M367</f>
        <v xml:space="preserve">   </v>
      </c>
      <c r="C74" s="174"/>
      <c r="D74" s="13"/>
      <c r="E74" s="13"/>
      <c r="F74" s="14"/>
      <c r="G74" s="14"/>
      <c r="H74" s="14"/>
      <c r="I74" s="14"/>
      <c r="J74" s="14"/>
      <c r="K74" s="14"/>
      <c r="L74" s="300"/>
      <c r="M74" s="95" t="str">
        <f t="shared" si="0"/>
        <v xml:space="preserve">   </v>
      </c>
    </row>
    <row r="75" spans="1:13" ht="12.75" hidden="1" customHeight="1" x14ac:dyDescent="0.2">
      <c r="A75" s="296"/>
      <c r="B75" s="173" t="str">
        <f>Capacidades!M368</f>
        <v xml:space="preserve">   </v>
      </c>
      <c r="C75" s="174"/>
      <c r="D75" s="13"/>
      <c r="E75" s="13"/>
      <c r="F75" s="14"/>
      <c r="G75" s="14"/>
      <c r="H75" s="14"/>
      <c r="I75" s="14"/>
      <c r="J75" s="14"/>
      <c r="K75" s="14"/>
      <c r="L75" s="300"/>
      <c r="M75" s="95" t="str">
        <f t="shared" si="0"/>
        <v xml:space="preserve">   </v>
      </c>
    </row>
    <row r="76" spans="1:13" ht="12.75" hidden="1" customHeight="1" x14ac:dyDescent="0.2">
      <c r="A76" s="296"/>
      <c r="B76" s="173" t="str">
        <f>Capacidades!M369</f>
        <v xml:space="preserve">   </v>
      </c>
      <c r="C76" s="174"/>
      <c r="D76" s="13"/>
      <c r="E76" s="13"/>
      <c r="F76" s="14"/>
      <c r="G76" s="14"/>
      <c r="H76" s="14"/>
      <c r="I76" s="14"/>
      <c r="J76" s="14"/>
      <c r="K76" s="14"/>
      <c r="L76" s="300"/>
      <c r="M76" s="95" t="str">
        <f t="shared" si="0"/>
        <v xml:space="preserve">   </v>
      </c>
    </row>
    <row r="77" spans="1:13" ht="12.75" hidden="1" customHeight="1" x14ac:dyDescent="0.2">
      <c r="A77" s="297"/>
      <c r="B77" s="173" t="str">
        <f>Capacidades!M370</f>
        <v xml:space="preserve">   </v>
      </c>
      <c r="C77" s="174"/>
      <c r="D77" s="15"/>
      <c r="E77" s="15"/>
      <c r="F77" s="16"/>
      <c r="G77" s="16"/>
      <c r="H77" s="16"/>
      <c r="I77" s="16"/>
      <c r="J77" s="16"/>
      <c r="K77" s="16"/>
      <c r="L77" s="301"/>
      <c r="M77" s="95" t="str">
        <f t="shared" si="0"/>
        <v xml:space="preserve">   </v>
      </c>
    </row>
    <row r="78" spans="1:13" ht="88.5" customHeight="1" x14ac:dyDescent="0.2">
      <c r="A78" s="295" t="str">
        <f>Capacidades!L371</f>
        <v xml:space="preserve">UC2.C7 Ejecutar la configuracion y puesta en operación de los sistemas de control  en los procesos industriales y de servicio,  conciderando la operación y estándares de seguridad y normativa vigente.        </v>
      </c>
      <c r="B78" s="173" t="str">
        <f>Capacidades!M371</f>
        <v>C7.I1 Identifica  los dispositivos de control, medida y regulación de los procesos industriales  considerando su funcionalidad, características técnicas y estándares de seguridad vigentes.</v>
      </c>
      <c r="C78" s="193" t="s">
        <v>963</v>
      </c>
      <c r="D78" s="11" t="str">
        <f>Organización_Modular!F47</f>
        <v>Instrumentación y control de procesos industriales</v>
      </c>
      <c r="E78" s="11" t="str">
        <f>Organización_Modular!G47</f>
        <v>IV</v>
      </c>
      <c r="F78" s="11">
        <f>Organización_Modular!H47</f>
        <v>3</v>
      </c>
      <c r="G78" s="11">
        <f>Organización_Modular!I47</f>
        <v>2</v>
      </c>
      <c r="H78" s="12">
        <f>SUM(F78:G78)</f>
        <v>5</v>
      </c>
      <c r="I78" s="12">
        <f>F78*16</f>
        <v>48</v>
      </c>
      <c r="J78" s="12">
        <f>G78*32</f>
        <v>64</v>
      </c>
      <c r="K78" s="12">
        <f>SUM(I78:J78)</f>
        <v>112</v>
      </c>
      <c r="L78" s="299" t="s">
        <v>962</v>
      </c>
      <c r="M78" s="95" t="str">
        <f t="shared" si="0"/>
        <v>C7.I1 Identifica  los dispositivos de control, medida y regulación de los procesos industriales  considerando su funcionalidad, características técnicas y estándares de seguridad vigentes.</v>
      </c>
    </row>
    <row r="79" spans="1:13" ht="77.25" customHeight="1" x14ac:dyDescent="0.2">
      <c r="A79" s="296"/>
      <c r="B79" s="173" t="str">
        <f>Capacidades!M372</f>
        <v>C7.I2 Verifica el funcionamiento de los sistemas automatizados en los procesos industriales y de servicio  cumpliendo con los requerimientos funcionales, condiciones de operación, estándares de seguridad y normativa vigente.</v>
      </c>
      <c r="C79" s="193" t="s">
        <v>964</v>
      </c>
      <c r="D79" s="13"/>
      <c r="E79" s="13"/>
      <c r="F79" s="14"/>
      <c r="G79" s="14"/>
      <c r="H79" s="14"/>
      <c r="I79" s="14"/>
      <c r="J79" s="14"/>
      <c r="K79" s="14"/>
      <c r="L79" s="300"/>
      <c r="M79" s="95" t="str">
        <f t="shared" si="0"/>
        <v>C7.I2 Verifica el funcionamiento de los sistemas automatizados en los procesos industriales y de servicio  cumpliendo con los requerimientos funcionales, condiciones de operación, estándares de seguridad y normativa vigente.</v>
      </c>
    </row>
    <row r="80" spans="1:13" ht="90" customHeight="1" x14ac:dyDescent="0.2">
      <c r="A80" s="296"/>
      <c r="B80" s="173" t="str">
        <f>Capacidades!M373</f>
        <v>C7.I3 Elabora esquemas tecnicos  cumpliendo con los requerimientos de la normativa vigente.</v>
      </c>
      <c r="C80" s="193" t="s">
        <v>965</v>
      </c>
      <c r="D80" s="13"/>
      <c r="E80" s="13"/>
      <c r="F80" s="14"/>
      <c r="G80" s="14"/>
      <c r="H80" s="14"/>
      <c r="I80" s="14"/>
      <c r="J80" s="14"/>
      <c r="K80" s="14"/>
      <c r="L80" s="300"/>
      <c r="M80" s="95" t="str">
        <f t="shared" si="0"/>
        <v>C7.I3 Elabora esquemas tecnicos  cumpliendo con los requerimientos de la normativa vigente.</v>
      </c>
    </row>
    <row r="81" spans="1:13" ht="94.5" customHeight="1" x14ac:dyDescent="0.2">
      <c r="A81" s="296"/>
      <c r="B81" s="173" t="str">
        <f>Capacidades!M374</f>
        <v>C7.I4  Instala sistemas de control aplicando los procedimientos y técnicas más adecuadas para cada caso.</v>
      </c>
      <c r="C81" s="193" t="s">
        <v>966</v>
      </c>
      <c r="D81" s="13"/>
      <c r="E81" s="13"/>
      <c r="F81" s="14"/>
      <c r="G81" s="14"/>
      <c r="H81" s="14"/>
      <c r="I81" s="14"/>
      <c r="J81" s="14"/>
      <c r="K81" s="14"/>
      <c r="L81" s="300"/>
      <c r="M81" s="95" t="str">
        <f t="shared" si="0"/>
        <v>C7.I4  Instala sistemas de control aplicando los procedimientos y técnicas más adecuadas para cada caso.</v>
      </c>
    </row>
    <row r="82" spans="1:13" hidden="1" x14ac:dyDescent="0.2">
      <c r="A82" s="296"/>
      <c r="B82" s="173" t="str">
        <f>Capacidades!M375</f>
        <v xml:space="preserve">   </v>
      </c>
      <c r="C82" s="174"/>
      <c r="D82" s="13"/>
      <c r="E82" s="13"/>
      <c r="F82" s="14"/>
      <c r="G82" s="14"/>
      <c r="H82" s="14"/>
      <c r="I82" s="14"/>
      <c r="J82" s="14"/>
      <c r="K82" s="14"/>
      <c r="L82" s="300"/>
      <c r="M82" s="95" t="str">
        <f t="shared" si="0"/>
        <v xml:space="preserve">   </v>
      </c>
    </row>
    <row r="83" spans="1:13" hidden="1" x14ac:dyDescent="0.2">
      <c r="A83" s="296"/>
      <c r="B83" s="173" t="str">
        <f>Capacidades!M376</f>
        <v xml:space="preserve">   </v>
      </c>
      <c r="C83" s="174"/>
      <c r="D83" s="13"/>
      <c r="E83" s="13"/>
      <c r="F83" s="14"/>
      <c r="G83" s="14"/>
      <c r="H83" s="14"/>
      <c r="I83" s="14"/>
      <c r="J83" s="14"/>
      <c r="K83" s="14"/>
      <c r="L83" s="300"/>
      <c r="M83" s="95" t="str">
        <f t="shared" ref="M83:M146" si="1">B83</f>
        <v xml:space="preserve">   </v>
      </c>
    </row>
    <row r="84" spans="1:13" hidden="1" x14ac:dyDescent="0.2">
      <c r="A84" s="296"/>
      <c r="B84" s="173" t="str">
        <f>Capacidades!M377</f>
        <v xml:space="preserve">   </v>
      </c>
      <c r="C84" s="174"/>
      <c r="D84" s="13"/>
      <c r="E84" s="13"/>
      <c r="F84" s="14"/>
      <c r="G84" s="14"/>
      <c r="H84" s="14"/>
      <c r="I84" s="14"/>
      <c r="J84" s="14"/>
      <c r="K84" s="14"/>
      <c r="L84" s="300"/>
      <c r="M84" s="95" t="str">
        <f t="shared" si="1"/>
        <v xml:space="preserve">   </v>
      </c>
    </row>
    <row r="85" spans="1:13" hidden="1" x14ac:dyDescent="0.2">
      <c r="A85" s="296"/>
      <c r="B85" s="173" t="str">
        <f>Capacidades!M378</f>
        <v xml:space="preserve">   </v>
      </c>
      <c r="C85" s="174"/>
      <c r="D85" s="13"/>
      <c r="E85" s="13"/>
      <c r="F85" s="14"/>
      <c r="G85" s="14"/>
      <c r="H85" s="14"/>
      <c r="I85" s="14"/>
      <c r="J85" s="14"/>
      <c r="K85" s="14"/>
      <c r="L85" s="300"/>
      <c r="M85" s="95" t="str">
        <f t="shared" si="1"/>
        <v xml:space="preserve">   </v>
      </c>
    </row>
    <row r="86" spans="1:13" hidden="1" x14ac:dyDescent="0.2">
      <c r="A86" s="296"/>
      <c r="B86" s="173" t="str">
        <f>Capacidades!M379</f>
        <v xml:space="preserve">   </v>
      </c>
      <c r="C86" s="174"/>
      <c r="D86" s="13"/>
      <c r="E86" s="13"/>
      <c r="F86" s="14"/>
      <c r="G86" s="14"/>
      <c r="H86" s="14"/>
      <c r="I86" s="14"/>
      <c r="J86" s="14"/>
      <c r="K86" s="14"/>
      <c r="L86" s="300"/>
      <c r="M86" s="95" t="str">
        <f t="shared" si="1"/>
        <v xml:space="preserve">   </v>
      </c>
    </row>
    <row r="87" spans="1:13" hidden="1" x14ac:dyDescent="0.2">
      <c r="A87" s="297"/>
      <c r="B87" s="173" t="str">
        <f>Capacidades!M380</f>
        <v xml:space="preserve">   </v>
      </c>
      <c r="C87" s="174"/>
      <c r="D87" s="15"/>
      <c r="E87" s="15"/>
      <c r="F87" s="16"/>
      <c r="G87" s="16"/>
      <c r="H87" s="16"/>
      <c r="I87" s="16"/>
      <c r="J87" s="16"/>
      <c r="K87" s="16"/>
      <c r="L87" s="301"/>
      <c r="M87" s="95" t="str">
        <f t="shared" si="1"/>
        <v xml:space="preserve">   </v>
      </c>
    </row>
    <row r="88" spans="1:13" ht="78" customHeight="1" x14ac:dyDescent="0.2">
      <c r="A88" s="295" t="str">
        <f>Capacidades!L381</f>
        <v xml:space="preserve">UC2.C8 Ejecutar el mantenimiento preventivo y correctivo de sistemas de control y automatización  considerando estándares de operación, manuales de fabricante, análisis de riesgos y normativa vigente.      </v>
      </c>
      <c r="B88" s="173" t="str">
        <f>Capacidades!M381</f>
        <v xml:space="preserve">C8.I1  Establece  las fases de un proceso de montaje y de mantenimiento preventivo correctivo teniendo en cuenta la documentación técnica el plan de calidad, de seguridad y los manuales de instrucciones. </v>
      </c>
      <c r="C88" s="193" t="s">
        <v>967</v>
      </c>
      <c r="D88" s="11" t="str">
        <f>Organización_Modular!F48</f>
        <v>Gestión de mantenimiento y aseguramiento de la calidad</v>
      </c>
      <c r="E88" s="11" t="str">
        <f>Organización_Modular!G48</f>
        <v>IV</v>
      </c>
      <c r="F88" s="11">
        <f>Organización_Modular!H48</f>
        <v>3</v>
      </c>
      <c r="G88" s="11">
        <f>Organización_Modular!I48</f>
        <v>1</v>
      </c>
      <c r="H88" s="12">
        <f>SUM(F88:G88)</f>
        <v>4</v>
      </c>
      <c r="I88" s="12">
        <f>F88*16</f>
        <v>48</v>
      </c>
      <c r="J88" s="12">
        <f>G88*32</f>
        <v>32</v>
      </c>
      <c r="K88" s="12">
        <f>SUM(I88:J88)</f>
        <v>80</v>
      </c>
      <c r="L88" s="299" t="s">
        <v>976</v>
      </c>
      <c r="M88" s="95" t="str">
        <f t="shared" si="1"/>
        <v xml:space="preserve">C8.I1  Establece  las fases de un proceso de montaje y de mantenimiento preventivo correctivo teniendo en cuenta la documentación técnica el plan de calidad, de seguridad y los manuales de instrucciones. </v>
      </c>
    </row>
    <row r="89" spans="1:13" ht="89.25" customHeight="1" x14ac:dyDescent="0.2">
      <c r="A89" s="296"/>
      <c r="B89" s="173" t="str">
        <f>Capacidades!M382</f>
        <v>C8.I2  Elabora plan de montaje, mantenimiento preventivo y correctivo  aplicando técnicas de programación y estableciendo los procedimientos para el seguimiento y control de la ejecución.</v>
      </c>
      <c r="C89" s="193" t="s">
        <v>968</v>
      </c>
      <c r="D89" s="13"/>
      <c r="E89" s="13"/>
      <c r="F89" s="14"/>
      <c r="G89" s="14"/>
      <c r="H89" s="14"/>
      <c r="I89" s="14"/>
      <c r="J89" s="14"/>
      <c r="K89" s="14"/>
      <c r="L89" s="300"/>
      <c r="M89" s="95" t="str">
        <f t="shared" si="1"/>
        <v>C8.I2  Elabora plan de montaje, mantenimiento preventivo y correctivo  aplicando técnicas de programación y estableciendo los procedimientos para el seguimiento y control de la ejecución.</v>
      </c>
    </row>
    <row r="90" spans="1:13" ht="87.75" customHeight="1" x14ac:dyDescent="0.2">
      <c r="A90" s="296"/>
      <c r="B90" s="173" t="str">
        <f>Capacidades!M383</f>
        <v>C8.I3 Elabora presupuesto de montaje y de mantenimiento de los sistemas de control y automatización valorando unidades de obra y aplicando precios.</v>
      </c>
      <c r="C90" s="193" t="s">
        <v>969</v>
      </c>
      <c r="D90" s="13"/>
      <c r="E90" s="13"/>
      <c r="F90" s="14"/>
      <c r="G90" s="14"/>
      <c r="H90" s="14"/>
      <c r="I90" s="14"/>
      <c r="J90" s="14"/>
      <c r="K90" s="14"/>
      <c r="L90" s="300"/>
      <c r="M90" s="95" t="str">
        <f t="shared" si="1"/>
        <v>C8.I3 Elabora presupuesto de montaje y de mantenimiento de los sistemas de control y automatización valorando unidades de obra y aplicando precios.</v>
      </c>
    </row>
    <row r="91" spans="1:13" ht="63.75" customHeight="1" x14ac:dyDescent="0.2">
      <c r="A91" s="296"/>
      <c r="B91" s="173" t="str">
        <f>Capacidades!M384</f>
        <v>C8.I4 Determina acciones de mantenimiento de los sistemas de aseguramiento de la calidad para la mejora continua de la productividad.</v>
      </c>
      <c r="C91" s="193" t="s">
        <v>970</v>
      </c>
      <c r="D91" s="13"/>
      <c r="E91" s="13"/>
      <c r="F91" s="14"/>
      <c r="G91" s="14"/>
      <c r="H91" s="14"/>
      <c r="I91" s="14"/>
      <c r="J91" s="14"/>
      <c r="K91" s="14"/>
      <c r="L91" s="300"/>
      <c r="M91" s="95" t="str">
        <f t="shared" si="1"/>
        <v>C8.I4 Determina acciones de mantenimiento de los sistemas de aseguramiento de la calidad para la mejora continua de la productividad.</v>
      </c>
    </row>
    <row r="92" spans="1:13" ht="67.5" customHeight="1" x14ac:dyDescent="0.2">
      <c r="A92" s="296"/>
      <c r="B92" s="173" t="str">
        <f>Capacidades!M385</f>
        <v>C8.I5 Prepara los registros de calidad considerando sus características e importancia para el control y la mejora del proceso y del producto.</v>
      </c>
      <c r="C92" s="193" t="s">
        <v>971</v>
      </c>
      <c r="D92" s="13"/>
      <c r="E92" s="13"/>
      <c r="F92" s="14"/>
      <c r="G92" s="14"/>
      <c r="H92" s="14"/>
      <c r="I92" s="14"/>
      <c r="J92" s="14"/>
      <c r="K92" s="14"/>
      <c r="L92" s="300"/>
      <c r="M92" s="95" t="str">
        <f t="shared" si="1"/>
        <v>C8.I5 Prepara los registros de calidad considerando sus características e importancia para el control y la mejora del proceso y del producto.</v>
      </c>
    </row>
    <row r="93" spans="1:13" ht="12.75" hidden="1" customHeight="1" x14ac:dyDescent="0.2">
      <c r="A93" s="296"/>
      <c r="B93" s="173" t="str">
        <f>Capacidades!M386</f>
        <v xml:space="preserve">   </v>
      </c>
      <c r="C93" s="174"/>
      <c r="D93" s="13"/>
      <c r="E93" s="13"/>
      <c r="F93" s="14"/>
      <c r="G93" s="14"/>
      <c r="H93" s="14"/>
      <c r="I93" s="14"/>
      <c r="J93" s="14"/>
      <c r="K93" s="14"/>
      <c r="L93" s="300"/>
      <c r="M93" s="95" t="str">
        <f t="shared" si="1"/>
        <v xml:space="preserve">   </v>
      </c>
    </row>
    <row r="94" spans="1:13" ht="12.75" hidden="1" customHeight="1" x14ac:dyDescent="0.2">
      <c r="A94" s="296"/>
      <c r="B94" s="173" t="str">
        <f>Capacidades!M387</f>
        <v xml:space="preserve">   </v>
      </c>
      <c r="C94" s="174"/>
      <c r="D94" s="13"/>
      <c r="E94" s="13"/>
      <c r="F94" s="14"/>
      <c r="G94" s="14"/>
      <c r="H94" s="14"/>
      <c r="I94" s="14"/>
      <c r="J94" s="14"/>
      <c r="K94" s="14"/>
      <c r="L94" s="300"/>
      <c r="M94" s="95" t="str">
        <f t="shared" si="1"/>
        <v xml:space="preserve">   </v>
      </c>
    </row>
    <row r="95" spans="1:13" ht="12.75" hidden="1" customHeight="1" x14ac:dyDescent="0.2">
      <c r="A95" s="296"/>
      <c r="B95" s="173" t="str">
        <f>Capacidades!M388</f>
        <v xml:space="preserve">   </v>
      </c>
      <c r="C95" s="174"/>
      <c r="D95" s="13"/>
      <c r="E95" s="13"/>
      <c r="F95" s="14"/>
      <c r="G95" s="14"/>
      <c r="H95" s="14"/>
      <c r="I95" s="14"/>
      <c r="J95" s="14"/>
      <c r="K95" s="14"/>
      <c r="L95" s="300"/>
      <c r="M95" s="95" t="str">
        <f t="shared" si="1"/>
        <v xml:space="preserve">   </v>
      </c>
    </row>
    <row r="96" spans="1:13" ht="12.75" hidden="1" customHeight="1" x14ac:dyDescent="0.2">
      <c r="A96" s="296"/>
      <c r="B96" s="173" t="str">
        <f>Capacidades!M389</f>
        <v xml:space="preserve">   </v>
      </c>
      <c r="C96" s="174"/>
      <c r="D96" s="13"/>
      <c r="E96" s="13"/>
      <c r="F96" s="14"/>
      <c r="G96" s="14"/>
      <c r="H96" s="14"/>
      <c r="I96" s="14"/>
      <c r="J96" s="14"/>
      <c r="K96" s="14"/>
      <c r="L96" s="300"/>
      <c r="M96" s="95" t="str">
        <f t="shared" si="1"/>
        <v xml:space="preserve">   </v>
      </c>
    </row>
    <row r="97" spans="1:13" ht="12.75" hidden="1" customHeight="1" x14ac:dyDescent="0.2">
      <c r="A97" s="297"/>
      <c r="B97" s="173" t="str">
        <f>Capacidades!M390</f>
        <v xml:space="preserve">   </v>
      </c>
      <c r="C97" s="174"/>
      <c r="D97" s="15"/>
      <c r="E97" s="15"/>
      <c r="F97" s="16"/>
      <c r="G97" s="16"/>
      <c r="H97" s="16"/>
      <c r="I97" s="16"/>
      <c r="J97" s="16"/>
      <c r="K97" s="16"/>
      <c r="L97" s="301"/>
      <c r="M97" s="95" t="str">
        <f t="shared" si="1"/>
        <v xml:space="preserve">   </v>
      </c>
    </row>
    <row r="98" spans="1:13" ht="114" customHeight="1" x14ac:dyDescent="0.2">
      <c r="A98" s="295" t="str">
        <f>Capacidades!L391</f>
        <v xml:space="preserve">UC2.C9 Solucionar problema a traves del manejo de microprocesadores, micro controladores y perifericos de entrada y salida  haciendo uso de herramientas de programación en lenguaje C y normativa vigente.        </v>
      </c>
      <c r="B98" s="173" t="str">
        <f>Capacidades!M391</f>
        <v>C9.I1 Aplica instrucciones para la programación de microprocesadores  manuales técnicos ,tipos de lenguaje y normatividad vigente.</v>
      </c>
      <c r="C98" s="193" t="s">
        <v>972</v>
      </c>
      <c r="D98" s="11" t="str">
        <f>Organización_Modular!F49</f>
        <v>Microprocesadores y micro controladores</v>
      </c>
      <c r="E98" s="11" t="str">
        <f>Organización_Modular!G49</f>
        <v>IV</v>
      </c>
      <c r="F98" s="11">
        <f>Organización_Modular!H49</f>
        <v>3</v>
      </c>
      <c r="G98" s="11">
        <f>Organización_Modular!I49</f>
        <v>2</v>
      </c>
      <c r="H98" s="12">
        <f>SUM(F98:G98)</f>
        <v>5</v>
      </c>
      <c r="I98" s="12">
        <f>F98*16</f>
        <v>48</v>
      </c>
      <c r="J98" s="12">
        <f>G98*32</f>
        <v>64</v>
      </c>
      <c r="K98" s="12">
        <f>SUM(I98:J98)</f>
        <v>112</v>
      </c>
      <c r="L98" s="299" t="s">
        <v>962</v>
      </c>
      <c r="M98" s="95" t="str">
        <f t="shared" si="1"/>
        <v>C9.I1 Aplica instrucciones para la programación de microprocesadores  manuales técnicos ,tipos de lenguaje y normatividad vigente.</v>
      </c>
    </row>
    <row r="99" spans="1:13" ht="96" x14ac:dyDescent="0.2">
      <c r="A99" s="296"/>
      <c r="B99" s="173" t="str">
        <f>Capacidades!M392</f>
        <v>C9.I2 Realiza aplicaciones industriales de los microprocesadores usando lenguaje de programación turbo assembler que permita dar solución a problemas de control de procesos.</v>
      </c>
      <c r="C99" s="193" t="s">
        <v>973</v>
      </c>
      <c r="D99" s="13"/>
      <c r="E99" s="13"/>
      <c r="F99" s="14"/>
      <c r="G99" s="14"/>
      <c r="H99" s="14"/>
      <c r="I99" s="14"/>
      <c r="J99" s="14"/>
      <c r="K99" s="14"/>
      <c r="L99" s="300"/>
      <c r="M99" s="95" t="str">
        <f t="shared" si="1"/>
        <v>C9.I2 Realiza aplicaciones industriales de los microprocesadores usando lenguaje de programación turbo assembler que permita dar solución a problemas de control de procesos.</v>
      </c>
    </row>
    <row r="100" spans="1:13" ht="96" x14ac:dyDescent="0.2">
      <c r="A100" s="296"/>
      <c r="B100" s="173" t="str">
        <f>Capacidades!M393</f>
        <v>C9.I3  Interpreta arquitectura de los Microcontroladores considerando tipos de instrucciones ,manuales de fabricante y normativa vigente.</v>
      </c>
      <c r="C100" s="193" t="s">
        <v>974</v>
      </c>
      <c r="D100" s="13"/>
      <c r="E100" s="13"/>
      <c r="F100" s="14"/>
      <c r="G100" s="14"/>
      <c r="H100" s="14"/>
      <c r="I100" s="14"/>
      <c r="J100" s="14"/>
      <c r="K100" s="14"/>
      <c r="L100" s="300"/>
      <c r="M100" s="95" t="str">
        <f t="shared" si="1"/>
        <v>C9.I3  Interpreta arquitectura de los Microcontroladores considerando tipos de instrucciones ,manuales de fabricante y normativa vigente.</v>
      </c>
    </row>
    <row r="101" spans="1:13" ht="150" customHeight="1" x14ac:dyDescent="0.2">
      <c r="A101" s="296"/>
      <c r="B101" s="173" t="str">
        <f>Capacidades!M394</f>
        <v>C9.I4 Elabora programa e instala periféricos teniendo en cuenta el tipo de micro controlador, lenguaje de programación normativa vigente.</v>
      </c>
      <c r="C101" s="193" t="s">
        <v>975</v>
      </c>
      <c r="D101" s="13"/>
      <c r="E101" s="13"/>
      <c r="F101" s="14"/>
      <c r="G101" s="14"/>
      <c r="H101" s="14"/>
      <c r="I101" s="14"/>
      <c r="J101" s="14"/>
      <c r="K101" s="14"/>
      <c r="L101" s="300"/>
      <c r="M101" s="95" t="str">
        <f t="shared" si="1"/>
        <v>C9.I4 Elabora programa e instala periféricos teniendo en cuenta el tipo de micro controlador, lenguaje de programación normativa vigente.</v>
      </c>
    </row>
    <row r="102" spans="1:13" hidden="1" x14ac:dyDescent="0.2">
      <c r="A102" s="296"/>
      <c r="B102" s="173" t="str">
        <f>Capacidades!M395</f>
        <v xml:space="preserve">   </v>
      </c>
      <c r="C102" s="174"/>
      <c r="D102" s="13"/>
      <c r="E102" s="13"/>
      <c r="F102" s="14"/>
      <c r="G102" s="14"/>
      <c r="H102" s="14"/>
      <c r="I102" s="14"/>
      <c r="J102" s="14"/>
      <c r="K102" s="14"/>
      <c r="L102" s="300"/>
      <c r="M102" s="95" t="str">
        <f t="shared" si="1"/>
        <v xml:space="preserve">   </v>
      </c>
    </row>
    <row r="103" spans="1:13" hidden="1" x14ac:dyDescent="0.2">
      <c r="A103" s="296"/>
      <c r="B103" s="173" t="str">
        <f>Capacidades!M396</f>
        <v xml:space="preserve">   </v>
      </c>
      <c r="C103" s="174"/>
      <c r="D103" s="13"/>
      <c r="E103" s="13"/>
      <c r="F103" s="14"/>
      <c r="G103" s="14"/>
      <c r="H103" s="14"/>
      <c r="I103" s="14"/>
      <c r="J103" s="14"/>
      <c r="K103" s="14"/>
      <c r="L103" s="300"/>
      <c r="M103" s="95" t="str">
        <f t="shared" si="1"/>
        <v xml:space="preserve">   </v>
      </c>
    </row>
    <row r="104" spans="1:13" hidden="1" x14ac:dyDescent="0.2">
      <c r="A104" s="296"/>
      <c r="B104" s="173" t="str">
        <f>Capacidades!M397</f>
        <v xml:space="preserve">   </v>
      </c>
      <c r="C104" s="174"/>
      <c r="D104" s="13"/>
      <c r="E104" s="13"/>
      <c r="F104" s="14"/>
      <c r="G104" s="14"/>
      <c r="H104" s="14"/>
      <c r="I104" s="14"/>
      <c r="J104" s="14"/>
      <c r="K104" s="14"/>
      <c r="L104" s="300"/>
      <c r="M104" s="95" t="str">
        <f t="shared" si="1"/>
        <v xml:space="preserve">   </v>
      </c>
    </row>
    <row r="105" spans="1:13" hidden="1" x14ac:dyDescent="0.2">
      <c r="A105" s="296"/>
      <c r="B105" s="173" t="str">
        <f>Capacidades!M398</f>
        <v xml:space="preserve">   </v>
      </c>
      <c r="C105" s="174"/>
      <c r="D105" s="13"/>
      <c r="E105" s="13"/>
      <c r="F105" s="14"/>
      <c r="G105" s="14"/>
      <c r="H105" s="14"/>
      <c r="I105" s="14"/>
      <c r="J105" s="14"/>
      <c r="K105" s="14"/>
      <c r="L105" s="300"/>
      <c r="M105" s="95" t="str">
        <f t="shared" si="1"/>
        <v xml:space="preserve">   </v>
      </c>
    </row>
    <row r="106" spans="1:13" hidden="1" x14ac:dyDescent="0.2">
      <c r="A106" s="296"/>
      <c r="B106" s="173" t="str">
        <f>Capacidades!M399</f>
        <v xml:space="preserve">   </v>
      </c>
      <c r="C106" s="174"/>
      <c r="D106" s="13"/>
      <c r="E106" s="13"/>
      <c r="F106" s="14"/>
      <c r="G106" s="14"/>
      <c r="H106" s="14"/>
      <c r="I106" s="14"/>
      <c r="J106" s="14"/>
      <c r="K106" s="14"/>
      <c r="L106" s="300"/>
      <c r="M106" s="95" t="str">
        <f t="shared" si="1"/>
        <v xml:space="preserve">   </v>
      </c>
    </row>
    <row r="107" spans="1:13" hidden="1" x14ac:dyDescent="0.2">
      <c r="A107" s="297"/>
      <c r="B107" s="173" t="str">
        <f>Capacidades!M400</f>
        <v xml:space="preserve">   </v>
      </c>
      <c r="C107" s="174"/>
      <c r="D107" s="15"/>
      <c r="E107" s="15"/>
      <c r="F107" s="16"/>
      <c r="G107" s="16"/>
      <c r="H107" s="16"/>
      <c r="I107" s="16"/>
      <c r="J107" s="16"/>
      <c r="K107" s="16"/>
      <c r="L107" s="301"/>
      <c r="M107" s="95" t="str">
        <f t="shared" si="1"/>
        <v xml:space="preserve">   </v>
      </c>
    </row>
    <row r="108" spans="1:13" hidden="1" x14ac:dyDescent="0.2">
      <c r="A108" s="295" t="str">
        <f>Capacidades!L401</f>
        <v xml:space="preserve">       </v>
      </c>
      <c r="B108" s="173" t="str">
        <f>Capacidades!M401</f>
        <v xml:space="preserve">   </v>
      </c>
      <c r="C108" s="174"/>
      <c r="D108" s="11">
        <f>Organización_Modular!F50</f>
        <v>0</v>
      </c>
      <c r="E108" s="11">
        <f>Organización_Modular!G50</f>
        <v>0</v>
      </c>
      <c r="F108" s="11">
        <f>Organización_Modular!H50</f>
        <v>0</v>
      </c>
      <c r="G108" s="11">
        <f>Organización_Modular!I50</f>
        <v>0</v>
      </c>
      <c r="H108" s="12">
        <f>SUM(F108:G108)</f>
        <v>0</v>
      </c>
      <c r="I108" s="12">
        <f>F108*16</f>
        <v>0</v>
      </c>
      <c r="J108" s="12">
        <f>G108*32</f>
        <v>0</v>
      </c>
      <c r="K108" s="12">
        <f>SUM(I108:J108)</f>
        <v>0</v>
      </c>
      <c r="L108" s="299"/>
      <c r="M108" s="95" t="str">
        <f t="shared" si="1"/>
        <v xml:space="preserve">   </v>
      </c>
    </row>
    <row r="109" spans="1:13" hidden="1" x14ac:dyDescent="0.2">
      <c r="A109" s="296"/>
      <c r="B109" s="173" t="str">
        <f>Capacidades!M402</f>
        <v xml:space="preserve">   </v>
      </c>
      <c r="C109" s="174"/>
      <c r="D109" s="13"/>
      <c r="E109" s="13"/>
      <c r="F109" s="14"/>
      <c r="G109" s="14"/>
      <c r="H109" s="14"/>
      <c r="I109" s="14"/>
      <c r="J109" s="14"/>
      <c r="K109" s="14"/>
      <c r="L109" s="300"/>
      <c r="M109" s="95" t="str">
        <f t="shared" si="1"/>
        <v xml:space="preserve">   </v>
      </c>
    </row>
    <row r="110" spans="1:13" hidden="1" x14ac:dyDescent="0.2">
      <c r="A110" s="296"/>
      <c r="B110" s="173" t="str">
        <f>Capacidades!M403</f>
        <v xml:space="preserve">   </v>
      </c>
      <c r="C110" s="174"/>
      <c r="D110" s="13"/>
      <c r="E110" s="13"/>
      <c r="F110" s="14"/>
      <c r="G110" s="14"/>
      <c r="H110" s="14"/>
      <c r="I110" s="14"/>
      <c r="J110" s="14"/>
      <c r="K110" s="14"/>
      <c r="L110" s="300"/>
      <c r="M110" s="95" t="str">
        <f t="shared" si="1"/>
        <v xml:space="preserve">   </v>
      </c>
    </row>
    <row r="111" spans="1:13" hidden="1" x14ac:dyDescent="0.2">
      <c r="A111" s="296"/>
      <c r="B111" s="173" t="str">
        <f>Capacidades!M404</f>
        <v xml:space="preserve">   </v>
      </c>
      <c r="C111" s="174"/>
      <c r="D111" s="13"/>
      <c r="E111" s="13"/>
      <c r="F111" s="14"/>
      <c r="G111" s="14"/>
      <c r="H111" s="14"/>
      <c r="I111" s="14"/>
      <c r="J111" s="14"/>
      <c r="K111" s="14"/>
      <c r="L111" s="300"/>
      <c r="M111" s="95" t="str">
        <f t="shared" si="1"/>
        <v xml:space="preserve">   </v>
      </c>
    </row>
    <row r="112" spans="1:13" hidden="1" x14ac:dyDescent="0.2">
      <c r="A112" s="296"/>
      <c r="B112" s="173" t="str">
        <f>Capacidades!M405</f>
        <v xml:space="preserve">   </v>
      </c>
      <c r="C112" s="174"/>
      <c r="D112" s="13"/>
      <c r="E112" s="13"/>
      <c r="F112" s="14"/>
      <c r="G112" s="14"/>
      <c r="H112" s="14"/>
      <c r="I112" s="14"/>
      <c r="J112" s="14"/>
      <c r="K112" s="14"/>
      <c r="L112" s="300"/>
      <c r="M112" s="95" t="str">
        <f t="shared" si="1"/>
        <v xml:space="preserve">   </v>
      </c>
    </row>
    <row r="113" spans="1:13" hidden="1" x14ac:dyDescent="0.2">
      <c r="A113" s="296"/>
      <c r="B113" s="173" t="str">
        <f>Capacidades!M406</f>
        <v xml:space="preserve">   </v>
      </c>
      <c r="C113" s="174"/>
      <c r="D113" s="13"/>
      <c r="E113" s="13"/>
      <c r="F113" s="14"/>
      <c r="G113" s="14"/>
      <c r="H113" s="14"/>
      <c r="I113" s="14"/>
      <c r="J113" s="14"/>
      <c r="K113" s="14"/>
      <c r="L113" s="300"/>
      <c r="M113" s="95" t="str">
        <f t="shared" si="1"/>
        <v xml:space="preserve">   </v>
      </c>
    </row>
    <row r="114" spans="1:13" hidden="1" x14ac:dyDescent="0.2">
      <c r="A114" s="296"/>
      <c r="B114" s="173" t="str">
        <f>Capacidades!M407</f>
        <v xml:space="preserve">   </v>
      </c>
      <c r="C114" s="174"/>
      <c r="D114" s="13"/>
      <c r="E114" s="13"/>
      <c r="F114" s="14"/>
      <c r="G114" s="14"/>
      <c r="H114" s="14"/>
      <c r="I114" s="14"/>
      <c r="J114" s="14"/>
      <c r="K114" s="14"/>
      <c r="L114" s="300"/>
      <c r="M114" s="95" t="str">
        <f t="shared" si="1"/>
        <v xml:space="preserve">   </v>
      </c>
    </row>
    <row r="115" spans="1:13" hidden="1" x14ac:dyDescent="0.2">
      <c r="A115" s="296"/>
      <c r="B115" s="173" t="str">
        <f>Capacidades!M408</f>
        <v xml:space="preserve">   </v>
      </c>
      <c r="C115" s="174"/>
      <c r="D115" s="13"/>
      <c r="E115" s="13"/>
      <c r="F115" s="14"/>
      <c r="G115" s="14"/>
      <c r="H115" s="14"/>
      <c r="I115" s="14"/>
      <c r="J115" s="14"/>
      <c r="K115" s="14"/>
      <c r="L115" s="300"/>
      <c r="M115" s="95" t="str">
        <f t="shared" si="1"/>
        <v xml:space="preserve">   </v>
      </c>
    </row>
    <row r="116" spans="1:13" hidden="1" x14ac:dyDescent="0.2">
      <c r="A116" s="296"/>
      <c r="B116" s="173" t="str">
        <f>Capacidades!M409</f>
        <v xml:space="preserve">   </v>
      </c>
      <c r="C116" s="174"/>
      <c r="D116" s="13"/>
      <c r="E116" s="13"/>
      <c r="F116" s="14"/>
      <c r="G116" s="14"/>
      <c r="H116" s="14"/>
      <c r="I116" s="14"/>
      <c r="J116" s="14"/>
      <c r="K116" s="14"/>
      <c r="L116" s="300"/>
      <c r="M116" s="95" t="str">
        <f t="shared" si="1"/>
        <v xml:space="preserve">   </v>
      </c>
    </row>
    <row r="117" spans="1:13" hidden="1" x14ac:dyDescent="0.2">
      <c r="A117" s="297"/>
      <c r="B117" s="173" t="str">
        <f>Capacidades!M410</f>
        <v xml:space="preserve">   </v>
      </c>
      <c r="C117" s="174"/>
      <c r="D117" s="15"/>
      <c r="E117" s="15"/>
      <c r="F117" s="16"/>
      <c r="G117" s="16"/>
      <c r="H117" s="16"/>
      <c r="I117" s="16"/>
      <c r="J117" s="16"/>
      <c r="K117" s="16"/>
      <c r="L117" s="301"/>
      <c r="M117" s="95" t="str">
        <f t="shared" si="1"/>
        <v xml:space="preserve">   </v>
      </c>
    </row>
    <row r="118" spans="1:13" hidden="1" x14ac:dyDescent="0.2">
      <c r="A118" s="295" t="str">
        <f>Capacidades!L411</f>
        <v xml:space="preserve">       </v>
      </c>
      <c r="B118" s="173" t="str">
        <f>Capacidades!M411</f>
        <v xml:space="preserve">   </v>
      </c>
      <c r="C118" s="174"/>
      <c r="D118" s="11">
        <f>Organización_Modular!F51</f>
        <v>0</v>
      </c>
      <c r="E118" s="11">
        <f>Organización_Modular!G51</f>
        <v>0</v>
      </c>
      <c r="F118" s="11">
        <f>Organización_Modular!H51</f>
        <v>0</v>
      </c>
      <c r="G118" s="11">
        <f>Organización_Modular!I51</f>
        <v>0</v>
      </c>
      <c r="H118" s="12">
        <f>SUM(F118:G118)</f>
        <v>0</v>
      </c>
      <c r="I118" s="12">
        <f>F118*16</f>
        <v>0</v>
      </c>
      <c r="J118" s="12">
        <f>G118*32</f>
        <v>0</v>
      </c>
      <c r="K118" s="12">
        <f>SUM(I118:J118)</f>
        <v>0</v>
      </c>
      <c r="L118" s="299"/>
      <c r="M118" s="95" t="str">
        <f t="shared" si="1"/>
        <v xml:space="preserve">   </v>
      </c>
    </row>
    <row r="119" spans="1:13" ht="5.25" hidden="1" customHeight="1" x14ac:dyDescent="0.2">
      <c r="A119" s="296"/>
      <c r="B119" s="173" t="str">
        <f>Capacidades!M412</f>
        <v xml:space="preserve">   </v>
      </c>
      <c r="C119" s="174"/>
      <c r="D119" s="13"/>
      <c r="E119" s="13"/>
      <c r="F119" s="14"/>
      <c r="G119" s="14"/>
      <c r="H119" s="14"/>
      <c r="I119" s="14"/>
      <c r="J119" s="14"/>
      <c r="K119" s="14"/>
      <c r="L119" s="300"/>
      <c r="M119" s="95" t="str">
        <f t="shared" si="1"/>
        <v xml:space="preserve">   </v>
      </c>
    </row>
    <row r="120" spans="1:13" hidden="1" x14ac:dyDescent="0.2">
      <c r="A120" s="296"/>
      <c r="B120" s="173" t="str">
        <f>Capacidades!M413</f>
        <v xml:space="preserve">   </v>
      </c>
      <c r="C120" s="174"/>
      <c r="D120" s="13"/>
      <c r="E120" s="13"/>
      <c r="F120" s="14"/>
      <c r="G120" s="14"/>
      <c r="H120" s="14"/>
      <c r="I120" s="14"/>
      <c r="J120" s="14"/>
      <c r="K120" s="14"/>
      <c r="L120" s="300"/>
      <c r="M120" s="95" t="str">
        <f t="shared" si="1"/>
        <v xml:space="preserve">   </v>
      </c>
    </row>
    <row r="121" spans="1:13" hidden="1" x14ac:dyDescent="0.2">
      <c r="A121" s="296"/>
      <c r="B121" s="173" t="str">
        <f>Capacidades!M414</f>
        <v xml:space="preserve">   </v>
      </c>
      <c r="C121" s="174"/>
      <c r="D121" s="13"/>
      <c r="E121" s="13"/>
      <c r="F121" s="14"/>
      <c r="G121" s="14"/>
      <c r="H121" s="14"/>
      <c r="I121" s="14"/>
      <c r="J121" s="14"/>
      <c r="K121" s="14"/>
      <c r="L121" s="300"/>
      <c r="M121" s="95" t="str">
        <f t="shared" si="1"/>
        <v xml:space="preserve">   </v>
      </c>
    </row>
    <row r="122" spans="1:13" hidden="1" x14ac:dyDescent="0.2">
      <c r="A122" s="296"/>
      <c r="B122" s="173" t="str">
        <f>Capacidades!M415</f>
        <v xml:space="preserve">   </v>
      </c>
      <c r="C122" s="174"/>
      <c r="D122" s="13"/>
      <c r="E122" s="13"/>
      <c r="F122" s="14"/>
      <c r="G122" s="14"/>
      <c r="H122" s="14"/>
      <c r="I122" s="14"/>
      <c r="J122" s="14"/>
      <c r="K122" s="14"/>
      <c r="L122" s="300"/>
      <c r="M122" s="95" t="str">
        <f t="shared" si="1"/>
        <v xml:space="preserve">   </v>
      </c>
    </row>
    <row r="123" spans="1:13" hidden="1" x14ac:dyDescent="0.2">
      <c r="A123" s="296"/>
      <c r="B123" s="173" t="str">
        <f>Capacidades!M416</f>
        <v xml:space="preserve">   </v>
      </c>
      <c r="C123" s="174"/>
      <c r="D123" s="13"/>
      <c r="E123" s="13"/>
      <c r="F123" s="14"/>
      <c r="G123" s="14"/>
      <c r="H123" s="14"/>
      <c r="I123" s="14"/>
      <c r="J123" s="14"/>
      <c r="K123" s="14"/>
      <c r="L123" s="300"/>
      <c r="M123" s="95" t="str">
        <f t="shared" si="1"/>
        <v xml:space="preserve">   </v>
      </c>
    </row>
    <row r="124" spans="1:13" hidden="1" x14ac:dyDescent="0.2">
      <c r="A124" s="296"/>
      <c r="B124" s="173" t="str">
        <f>Capacidades!M417</f>
        <v xml:space="preserve">   </v>
      </c>
      <c r="C124" s="174"/>
      <c r="D124" s="13"/>
      <c r="E124" s="13"/>
      <c r="F124" s="14"/>
      <c r="G124" s="14"/>
      <c r="H124" s="14"/>
      <c r="I124" s="14"/>
      <c r="J124" s="14"/>
      <c r="K124" s="14"/>
      <c r="L124" s="300"/>
      <c r="M124" s="95" t="str">
        <f t="shared" si="1"/>
        <v xml:space="preserve">   </v>
      </c>
    </row>
    <row r="125" spans="1:13" hidden="1" x14ac:dyDescent="0.2">
      <c r="A125" s="296"/>
      <c r="B125" s="173" t="str">
        <f>Capacidades!M418</f>
        <v xml:space="preserve">   </v>
      </c>
      <c r="C125" s="174"/>
      <c r="D125" s="13"/>
      <c r="E125" s="13"/>
      <c r="F125" s="14"/>
      <c r="G125" s="14"/>
      <c r="H125" s="14"/>
      <c r="I125" s="14"/>
      <c r="J125" s="14"/>
      <c r="K125" s="14"/>
      <c r="L125" s="300"/>
      <c r="M125" s="95" t="str">
        <f t="shared" si="1"/>
        <v xml:space="preserve">   </v>
      </c>
    </row>
    <row r="126" spans="1:13" hidden="1" x14ac:dyDescent="0.2">
      <c r="A126" s="296"/>
      <c r="B126" s="173" t="str">
        <f>Capacidades!M419</f>
        <v xml:space="preserve">   </v>
      </c>
      <c r="C126" s="174"/>
      <c r="D126" s="13"/>
      <c r="E126" s="13"/>
      <c r="F126" s="14"/>
      <c r="G126" s="14"/>
      <c r="H126" s="14"/>
      <c r="I126" s="14"/>
      <c r="J126" s="14"/>
      <c r="K126" s="14"/>
      <c r="L126" s="300"/>
      <c r="M126" s="95" t="str">
        <f t="shared" si="1"/>
        <v xml:space="preserve">   </v>
      </c>
    </row>
    <row r="127" spans="1:13" hidden="1" x14ac:dyDescent="0.2">
      <c r="A127" s="297"/>
      <c r="B127" s="173" t="str">
        <f>Capacidades!M420</f>
        <v xml:space="preserve">   </v>
      </c>
      <c r="C127" s="174"/>
      <c r="D127" s="15"/>
      <c r="E127" s="15"/>
      <c r="F127" s="16"/>
      <c r="G127" s="16"/>
      <c r="H127" s="16"/>
      <c r="I127" s="16"/>
      <c r="J127" s="16"/>
      <c r="K127" s="16"/>
      <c r="L127" s="301"/>
      <c r="M127" s="95" t="str">
        <f t="shared" si="1"/>
        <v xml:space="preserve">   </v>
      </c>
    </row>
    <row r="128" spans="1:13" hidden="1" x14ac:dyDescent="0.2">
      <c r="A128" s="295" t="str">
        <f>Capacidades!L421</f>
        <v xml:space="preserve">       </v>
      </c>
      <c r="B128" s="173" t="str">
        <f>Capacidades!M421</f>
        <v xml:space="preserve">   </v>
      </c>
      <c r="C128" s="174"/>
      <c r="D128" s="11">
        <f>Organización_Modular!F52</f>
        <v>0</v>
      </c>
      <c r="E128" s="11">
        <f>Organización_Modular!G52</f>
        <v>0</v>
      </c>
      <c r="F128" s="11">
        <f>Organización_Modular!H52</f>
        <v>0</v>
      </c>
      <c r="G128" s="11">
        <f>Organización_Modular!I52</f>
        <v>0</v>
      </c>
      <c r="H128" s="12">
        <f>SUM(F128:G128)</f>
        <v>0</v>
      </c>
      <c r="I128" s="12">
        <f>F128*16</f>
        <v>0</v>
      </c>
      <c r="J128" s="12">
        <f>G128*32</f>
        <v>0</v>
      </c>
      <c r="K128" s="12">
        <f>SUM(I128:J128)</f>
        <v>0</v>
      </c>
      <c r="L128" s="299"/>
      <c r="M128" s="95" t="str">
        <f t="shared" si="1"/>
        <v xml:space="preserve">   </v>
      </c>
    </row>
    <row r="129" spans="1:13" hidden="1" x14ac:dyDescent="0.2">
      <c r="A129" s="296"/>
      <c r="B129" s="173" t="str">
        <f>Capacidades!M422</f>
        <v xml:space="preserve">   </v>
      </c>
      <c r="C129" s="174"/>
      <c r="D129" s="13"/>
      <c r="E129" s="13"/>
      <c r="F129" s="14"/>
      <c r="G129" s="14"/>
      <c r="H129" s="14"/>
      <c r="I129" s="14"/>
      <c r="J129" s="14"/>
      <c r="K129" s="14"/>
      <c r="L129" s="300"/>
      <c r="M129" s="95" t="str">
        <f t="shared" si="1"/>
        <v xml:space="preserve">   </v>
      </c>
    </row>
    <row r="130" spans="1:13" hidden="1" x14ac:dyDescent="0.2">
      <c r="A130" s="296"/>
      <c r="B130" s="173" t="str">
        <f>Capacidades!M423</f>
        <v xml:space="preserve">   </v>
      </c>
      <c r="C130" s="174"/>
      <c r="D130" s="13"/>
      <c r="E130" s="13"/>
      <c r="F130" s="14"/>
      <c r="G130" s="14"/>
      <c r="H130" s="14"/>
      <c r="I130" s="14"/>
      <c r="J130" s="14"/>
      <c r="K130" s="14"/>
      <c r="L130" s="300"/>
      <c r="M130" s="95" t="str">
        <f t="shared" si="1"/>
        <v xml:space="preserve">   </v>
      </c>
    </row>
    <row r="131" spans="1:13" hidden="1" x14ac:dyDescent="0.2">
      <c r="A131" s="296"/>
      <c r="B131" s="173" t="str">
        <f>Capacidades!M424</f>
        <v xml:space="preserve">   </v>
      </c>
      <c r="C131" s="174"/>
      <c r="D131" s="13"/>
      <c r="E131" s="13"/>
      <c r="F131" s="14"/>
      <c r="G131" s="14"/>
      <c r="H131" s="14"/>
      <c r="I131" s="14"/>
      <c r="J131" s="14"/>
      <c r="K131" s="14"/>
      <c r="L131" s="300"/>
      <c r="M131" s="95" t="str">
        <f t="shared" si="1"/>
        <v xml:space="preserve">   </v>
      </c>
    </row>
    <row r="132" spans="1:13" hidden="1" x14ac:dyDescent="0.2">
      <c r="A132" s="296"/>
      <c r="B132" s="173" t="str">
        <f>Capacidades!M425</f>
        <v xml:space="preserve">   </v>
      </c>
      <c r="C132" s="174"/>
      <c r="D132" s="13"/>
      <c r="E132" s="13"/>
      <c r="F132" s="14"/>
      <c r="G132" s="14"/>
      <c r="H132" s="14"/>
      <c r="I132" s="14"/>
      <c r="J132" s="14"/>
      <c r="K132" s="14"/>
      <c r="L132" s="300"/>
      <c r="M132" s="95" t="str">
        <f t="shared" si="1"/>
        <v xml:space="preserve">   </v>
      </c>
    </row>
    <row r="133" spans="1:13" hidden="1" x14ac:dyDescent="0.2">
      <c r="A133" s="296"/>
      <c r="B133" s="173" t="str">
        <f>Capacidades!M426</f>
        <v xml:space="preserve">   </v>
      </c>
      <c r="C133" s="174"/>
      <c r="D133" s="13"/>
      <c r="E133" s="13"/>
      <c r="F133" s="14"/>
      <c r="G133" s="14"/>
      <c r="H133" s="14"/>
      <c r="I133" s="14"/>
      <c r="J133" s="14"/>
      <c r="K133" s="14"/>
      <c r="L133" s="300"/>
      <c r="M133" s="95" t="str">
        <f t="shared" si="1"/>
        <v xml:space="preserve">   </v>
      </c>
    </row>
    <row r="134" spans="1:13" hidden="1" x14ac:dyDescent="0.2">
      <c r="A134" s="296"/>
      <c r="B134" s="173" t="str">
        <f>Capacidades!M427</f>
        <v xml:space="preserve">   </v>
      </c>
      <c r="C134" s="174"/>
      <c r="D134" s="13"/>
      <c r="E134" s="13"/>
      <c r="F134" s="14"/>
      <c r="G134" s="14"/>
      <c r="H134" s="14"/>
      <c r="I134" s="14"/>
      <c r="J134" s="14"/>
      <c r="K134" s="14"/>
      <c r="L134" s="300"/>
      <c r="M134" s="95" t="str">
        <f t="shared" si="1"/>
        <v xml:space="preserve">   </v>
      </c>
    </row>
    <row r="135" spans="1:13" hidden="1" x14ac:dyDescent="0.2">
      <c r="A135" s="296"/>
      <c r="B135" s="173" t="str">
        <f>Capacidades!M428</f>
        <v xml:space="preserve">   </v>
      </c>
      <c r="C135" s="174"/>
      <c r="D135" s="13"/>
      <c r="E135" s="13"/>
      <c r="F135" s="14"/>
      <c r="G135" s="14"/>
      <c r="H135" s="14"/>
      <c r="I135" s="14"/>
      <c r="J135" s="14"/>
      <c r="K135" s="14"/>
      <c r="L135" s="300"/>
      <c r="M135" s="95" t="str">
        <f t="shared" si="1"/>
        <v xml:space="preserve">   </v>
      </c>
    </row>
    <row r="136" spans="1:13" hidden="1" x14ac:dyDescent="0.2">
      <c r="A136" s="296"/>
      <c r="B136" s="173" t="str">
        <f>Capacidades!M429</f>
        <v xml:space="preserve">   </v>
      </c>
      <c r="C136" s="174"/>
      <c r="D136" s="13"/>
      <c r="E136" s="13"/>
      <c r="F136" s="14"/>
      <c r="G136" s="14"/>
      <c r="H136" s="14"/>
      <c r="I136" s="14"/>
      <c r="J136" s="14"/>
      <c r="K136" s="14"/>
      <c r="L136" s="300"/>
      <c r="M136" s="95" t="str">
        <f t="shared" si="1"/>
        <v xml:space="preserve">   </v>
      </c>
    </row>
    <row r="137" spans="1:13" hidden="1" x14ac:dyDescent="0.2">
      <c r="A137" s="297"/>
      <c r="B137" s="173" t="str">
        <f>Capacidades!M430</f>
        <v xml:space="preserve">   </v>
      </c>
      <c r="C137" s="174"/>
      <c r="D137" s="15"/>
      <c r="E137" s="15"/>
      <c r="F137" s="16"/>
      <c r="G137" s="16"/>
      <c r="H137" s="16"/>
      <c r="I137" s="16"/>
      <c r="J137" s="16"/>
      <c r="K137" s="16"/>
      <c r="L137" s="301"/>
      <c r="M137" s="95" t="str">
        <f t="shared" si="1"/>
        <v xml:space="preserve">   </v>
      </c>
    </row>
    <row r="138" spans="1:13" hidden="1" x14ac:dyDescent="0.2">
      <c r="A138" s="295" t="str">
        <f>Capacidades!L431</f>
        <v xml:space="preserve">       </v>
      </c>
      <c r="B138" s="173" t="str">
        <f>Capacidades!M431</f>
        <v xml:space="preserve">   </v>
      </c>
      <c r="C138" s="174"/>
      <c r="D138" s="11">
        <f>Organización_Modular!F53</f>
        <v>0</v>
      </c>
      <c r="E138" s="11">
        <f>Organización_Modular!G53</f>
        <v>0</v>
      </c>
      <c r="F138" s="11">
        <f>Organización_Modular!H53</f>
        <v>0</v>
      </c>
      <c r="G138" s="11">
        <f>Organización_Modular!I53</f>
        <v>0</v>
      </c>
      <c r="H138" s="12">
        <f>SUM(F138:G138)</f>
        <v>0</v>
      </c>
      <c r="I138" s="12">
        <f>F138*16</f>
        <v>0</v>
      </c>
      <c r="J138" s="12">
        <f>G138*32</f>
        <v>0</v>
      </c>
      <c r="K138" s="12">
        <f>SUM(I138:J138)</f>
        <v>0</v>
      </c>
      <c r="L138" s="299"/>
      <c r="M138" s="95" t="str">
        <f t="shared" si="1"/>
        <v xml:space="preserve">   </v>
      </c>
    </row>
    <row r="139" spans="1:13" hidden="1" x14ac:dyDescent="0.2">
      <c r="A139" s="296"/>
      <c r="B139" s="173" t="str">
        <f>Capacidades!M432</f>
        <v xml:space="preserve">   </v>
      </c>
      <c r="C139" s="174"/>
      <c r="D139" s="13"/>
      <c r="E139" s="13"/>
      <c r="F139" s="14"/>
      <c r="G139" s="14"/>
      <c r="H139" s="14"/>
      <c r="I139" s="14"/>
      <c r="J139" s="14"/>
      <c r="K139" s="14"/>
      <c r="L139" s="300"/>
      <c r="M139" s="95" t="str">
        <f t="shared" si="1"/>
        <v xml:space="preserve">   </v>
      </c>
    </row>
    <row r="140" spans="1:13" hidden="1" x14ac:dyDescent="0.2">
      <c r="A140" s="296"/>
      <c r="B140" s="173" t="str">
        <f>Capacidades!M433</f>
        <v xml:space="preserve">   </v>
      </c>
      <c r="C140" s="174"/>
      <c r="D140" s="13"/>
      <c r="E140" s="13"/>
      <c r="F140" s="14"/>
      <c r="G140" s="14"/>
      <c r="H140" s="14"/>
      <c r="I140" s="14"/>
      <c r="J140" s="14"/>
      <c r="K140" s="14"/>
      <c r="L140" s="300"/>
      <c r="M140" s="95" t="str">
        <f t="shared" si="1"/>
        <v xml:space="preserve">   </v>
      </c>
    </row>
    <row r="141" spans="1:13" hidden="1" x14ac:dyDescent="0.2">
      <c r="A141" s="296"/>
      <c r="B141" s="173" t="str">
        <f>Capacidades!M434</f>
        <v xml:space="preserve">   </v>
      </c>
      <c r="C141" s="174"/>
      <c r="D141" s="13"/>
      <c r="E141" s="13"/>
      <c r="F141" s="14"/>
      <c r="G141" s="14"/>
      <c r="H141" s="14"/>
      <c r="I141" s="14"/>
      <c r="J141" s="14"/>
      <c r="K141" s="14"/>
      <c r="L141" s="300"/>
      <c r="M141" s="95" t="str">
        <f t="shared" si="1"/>
        <v xml:space="preserve">   </v>
      </c>
    </row>
    <row r="142" spans="1:13" hidden="1" x14ac:dyDescent="0.2">
      <c r="A142" s="296"/>
      <c r="B142" s="173" t="str">
        <f>Capacidades!M435</f>
        <v xml:space="preserve">   </v>
      </c>
      <c r="C142" s="174"/>
      <c r="D142" s="13"/>
      <c r="E142" s="13"/>
      <c r="F142" s="14"/>
      <c r="G142" s="14"/>
      <c r="H142" s="14"/>
      <c r="I142" s="14"/>
      <c r="J142" s="14"/>
      <c r="K142" s="14"/>
      <c r="L142" s="300"/>
      <c r="M142" s="95" t="str">
        <f t="shared" si="1"/>
        <v xml:space="preserve">   </v>
      </c>
    </row>
    <row r="143" spans="1:13" hidden="1" x14ac:dyDescent="0.2">
      <c r="A143" s="296"/>
      <c r="B143" s="173" t="str">
        <f>Capacidades!M436</f>
        <v xml:space="preserve">   </v>
      </c>
      <c r="C143" s="174"/>
      <c r="D143" s="13"/>
      <c r="E143" s="13"/>
      <c r="F143" s="14"/>
      <c r="G143" s="14"/>
      <c r="H143" s="14"/>
      <c r="I143" s="14"/>
      <c r="J143" s="14"/>
      <c r="K143" s="14"/>
      <c r="L143" s="300"/>
      <c r="M143" s="95" t="str">
        <f t="shared" si="1"/>
        <v xml:space="preserve">   </v>
      </c>
    </row>
    <row r="144" spans="1:13" hidden="1" x14ac:dyDescent="0.2">
      <c r="A144" s="296"/>
      <c r="B144" s="173" t="str">
        <f>Capacidades!M437</f>
        <v xml:space="preserve">   </v>
      </c>
      <c r="C144" s="174"/>
      <c r="D144" s="13"/>
      <c r="E144" s="13"/>
      <c r="F144" s="14"/>
      <c r="G144" s="14"/>
      <c r="H144" s="14"/>
      <c r="I144" s="14"/>
      <c r="J144" s="14"/>
      <c r="K144" s="14"/>
      <c r="L144" s="300"/>
      <c r="M144" s="95" t="str">
        <f t="shared" si="1"/>
        <v xml:space="preserve">   </v>
      </c>
    </row>
    <row r="145" spans="1:13" hidden="1" x14ac:dyDescent="0.2">
      <c r="A145" s="296"/>
      <c r="B145" s="173" t="str">
        <f>Capacidades!M438</f>
        <v xml:space="preserve">   </v>
      </c>
      <c r="C145" s="174"/>
      <c r="D145" s="13"/>
      <c r="E145" s="13"/>
      <c r="F145" s="14"/>
      <c r="G145" s="14"/>
      <c r="H145" s="14"/>
      <c r="I145" s="14"/>
      <c r="J145" s="14"/>
      <c r="K145" s="14"/>
      <c r="L145" s="300"/>
      <c r="M145" s="95" t="str">
        <f t="shared" si="1"/>
        <v xml:space="preserve">   </v>
      </c>
    </row>
    <row r="146" spans="1:13" hidden="1" x14ac:dyDescent="0.2">
      <c r="A146" s="296"/>
      <c r="B146" s="173" t="str">
        <f>Capacidades!M439</f>
        <v xml:space="preserve">   </v>
      </c>
      <c r="C146" s="174"/>
      <c r="D146" s="13"/>
      <c r="E146" s="13"/>
      <c r="F146" s="14"/>
      <c r="G146" s="14"/>
      <c r="H146" s="14"/>
      <c r="I146" s="14"/>
      <c r="J146" s="14"/>
      <c r="K146" s="14"/>
      <c r="L146" s="300"/>
      <c r="M146" s="95" t="str">
        <f t="shared" si="1"/>
        <v xml:space="preserve">   </v>
      </c>
    </row>
    <row r="147" spans="1:13" hidden="1" x14ac:dyDescent="0.2">
      <c r="A147" s="297"/>
      <c r="B147" s="173" t="str">
        <f>Capacidades!M440</f>
        <v xml:space="preserve">   </v>
      </c>
      <c r="C147" s="174"/>
      <c r="D147" s="15"/>
      <c r="E147" s="15"/>
      <c r="F147" s="16"/>
      <c r="G147" s="16"/>
      <c r="H147" s="16"/>
      <c r="I147" s="16"/>
      <c r="J147" s="16"/>
      <c r="K147" s="16"/>
      <c r="L147" s="301"/>
      <c r="M147" s="95" t="str">
        <f t="shared" ref="M147:M210" si="2">B147</f>
        <v xml:space="preserve">   </v>
      </c>
    </row>
    <row r="148" spans="1:13" hidden="1" x14ac:dyDescent="0.2">
      <c r="A148" s="295" t="str">
        <f>Capacidades!L441</f>
        <v xml:space="preserve">       </v>
      </c>
      <c r="B148" s="173" t="str">
        <f>Capacidades!M441</f>
        <v xml:space="preserve">   </v>
      </c>
      <c r="C148" s="174"/>
      <c r="D148" s="11">
        <f>Organización_Modular!F54</f>
        <v>0</v>
      </c>
      <c r="E148" s="11">
        <f>Organización_Modular!G54</f>
        <v>0</v>
      </c>
      <c r="F148" s="11">
        <f>Organización_Modular!H54</f>
        <v>0</v>
      </c>
      <c r="G148" s="11">
        <f>Organización_Modular!I54</f>
        <v>0</v>
      </c>
      <c r="H148" s="12">
        <f>SUM(F148:G148)</f>
        <v>0</v>
      </c>
      <c r="I148" s="12">
        <f>F148*16</f>
        <v>0</v>
      </c>
      <c r="J148" s="12">
        <f>G148*32</f>
        <v>0</v>
      </c>
      <c r="K148" s="12">
        <f>SUM(I148:J148)</f>
        <v>0</v>
      </c>
      <c r="L148" s="299"/>
      <c r="M148" s="95" t="str">
        <f t="shared" si="2"/>
        <v xml:space="preserve">   </v>
      </c>
    </row>
    <row r="149" spans="1:13" hidden="1" x14ac:dyDescent="0.2">
      <c r="A149" s="296"/>
      <c r="B149" s="173" t="str">
        <f>Capacidades!M442</f>
        <v xml:space="preserve">   </v>
      </c>
      <c r="C149" s="174"/>
      <c r="D149" s="13"/>
      <c r="E149" s="13"/>
      <c r="F149" s="14"/>
      <c r="G149" s="14"/>
      <c r="H149" s="14"/>
      <c r="I149" s="14"/>
      <c r="J149" s="14"/>
      <c r="K149" s="14"/>
      <c r="L149" s="300"/>
      <c r="M149" s="95" t="str">
        <f t="shared" si="2"/>
        <v xml:space="preserve">   </v>
      </c>
    </row>
    <row r="150" spans="1:13" hidden="1" x14ac:dyDescent="0.2">
      <c r="A150" s="296"/>
      <c r="B150" s="173" t="str">
        <f>Capacidades!M443</f>
        <v xml:space="preserve">   </v>
      </c>
      <c r="C150" s="174"/>
      <c r="D150" s="13"/>
      <c r="E150" s="13"/>
      <c r="F150" s="14"/>
      <c r="G150" s="14"/>
      <c r="H150" s="14"/>
      <c r="I150" s="14"/>
      <c r="J150" s="14"/>
      <c r="K150" s="14"/>
      <c r="L150" s="300"/>
      <c r="M150" s="95" t="str">
        <f t="shared" si="2"/>
        <v xml:space="preserve">   </v>
      </c>
    </row>
    <row r="151" spans="1:13" hidden="1" x14ac:dyDescent="0.2">
      <c r="A151" s="296"/>
      <c r="B151" s="173" t="str">
        <f>Capacidades!M444</f>
        <v xml:space="preserve">   </v>
      </c>
      <c r="C151" s="174"/>
      <c r="D151" s="13"/>
      <c r="E151" s="13"/>
      <c r="F151" s="14"/>
      <c r="G151" s="14"/>
      <c r="H151" s="14"/>
      <c r="I151" s="14"/>
      <c r="J151" s="14"/>
      <c r="K151" s="14"/>
      <c r="L151" s="300"/>
      <c r="M151" s="95" t="str">
        <f t="shared" si="2"/>
        <v xml:space="preserve">   </v>
      </c>
    </row>
    <row r="152" spans="1:13" hidden="1" x14ac:dyDescent="0.2">
      <c r="A152" s="296"/>
      <c r="B152" s="173" t="str">
        <f>Capacidades!M445</f>
        <v xml:space="preserve">   </v>
      </c>
      <c r="C152" s="174"/>
      <c r="D152" s="13"/>
      <c r="E152" s="13"/>
      <c r="F152" s="14"/>
      <c r="G152" s="14"/>
      <c r="H152" s="14"/>
      <c r="I152" s="14"/>
      <c r="J152" s="14"/>
      <c r="K152" s="14"/>
      <c r="L152" s="300"/>
      <c r="M152" s="95" t="str">
        <f t="shared" si="2"/>
        <v xml:space="preserve">   </v>
      </c>
    </row>
    <row r="153" spans="1:13" hidden="1" x14ac:dyDescent="0.2">
      <c r="A153" s="296"/>
      <c r="B153" s="173" t="str">
        <f>Capacidades!M446</f>
        <v xml:space="preserve">   </v>
      </c>
      <c r="C153" s="174"/>
      <c r="D153" s="13"/>
      <c r="E153" s="13"/>
      <c r="F153" s="14"/>
      <c r="G153" s="14"/>
      <c r="H153" s="14"/>
      <c r="I153" s="14"/>
      <c r="J153" s="14"/>
      <c r="K153" s="14"/>
      <c r="L153" s="300"/>
      <c r="M153" s="95" t="str">
        <f t="shared" si="2"/>
        <v xml:space="preserve">   </v>
      </c>
    </row>
    <row r="154" spans="1:13" hidden="1" x14ac:dyDescent="0.2">
      <c r="A154" s="296"/>
      <c r="B154" s="173" t="str">
        <f>Capacidades!M447</f>
        <v xml:space="preserve">   </v>
      </c>
      <c r="C154" s="174"/>
      <c r="D154" s="13"/>
      <c r="E154" s="13"/>
      <c r="F154" s="14"/>
      <c r="G154" s="14"/>
      <c r="H154" s="14"/>
      <c r="I154" s="14"/>
      <c r="J154" s="14"/>
      <c r="K154" s="14"/>
      <c r="L154" s="300"/>
      <c r="M154" s="95" t="str">
        <f t="shared" si="2"/>
        <v xml:space="preserve">   </v>
      </c>
    </row>
    <row r="155" spans="1:13" hidden="1" x14ac:dyDescent="0.2">
      <c r="A155" s="296"/>
      <c r="B155" s="173" t="str">
        <f>Capacidades!M448</f>
        <v xml:space="preserve">   </v>
      </c>
      <c r="C155" s="174"/>
      <c r="D155" s="13"/>
      <c r="E155" s="13"/>
      <c r="F155" s="14"/>
      <c r="G155" s="14"/>
      <c r="H155" s="14"/>
      <c r="I155" s="14"/>
      <c r="J155" s="14"/>
      <c r="K155" s="14"/>
      <c r="L155" s="300"/>
      <c r="M155" s="95" t="str">
        <f t="shared" si="2"/>
        <v xml:space="preserve">   </v>
      </c>
    </row>
    <row r="156" spans="1:13" hidden="1" x14ac:dyDescent="0.2">
      <c r="A156" s="296"/>
      <c r="B156" s="173" t="str">
        <f>Capacidades!M449</f>
        <v xml:space="preserve">   </v>
      </c>
      <c r="C156" s="174"/>
      <c r="D156" s="13"/>
      <c r="E156" s="13"/>
      <c r="F156" s="14"/>
      <c r="G156" s="14"/>
      <c r="H156" s="14"/>
      <c r="I156" s="14"/>
      <c r="J156" s="14"/>
      <c r="K156" s="14"/>
      <c r="L156" s="300"/>
      <c r="M156" s="95" t="str">
        <f t="shared" si="2"/>
        <v xml:space="preserve">   </v>
      </c>
    </row>
    <row r="157" spans="1:13" ht="9.75" hidden="1" customHeight="1" x14ac:dyDescent="0.2">
      <c r="A157" s="297"/>
      <c r="B157" s="173" t="str">
        <f>Capacidades!M450</f>
        <v xml:space="preserve">   </v>
      </c>
      <c r="C157" s="174"/>
      <c r="D157" s="15"/>
      <c r="E157" s="15"/>
      <c r="F157" s="16"/>
      <c r="G157" s="16"/>
      <c r="H157" s="16"/>
      <c r="I157" s="16"/>
      <c r="J157" s="16"/>
      <c r="K157" s="16"/>
      <c r="L157" s="301"/>
      <c r="M157" s="95" t="str">
        <f t="shared" si="2"/>
        <v xml:space="preserve">   </v>
      </c>
    </row>
    <row r="158" spans="1:13" hidden="1" x14ac:dyDescent="0.2">
      <c r="A158" s="295" t="str">
        <f>Capacidades!L451</f>
        <v xml:space="preserve">       </v>
      </c>
      <c r="B158" s="173" t="str">
        <f>Capacidades!M451</f>
        <v xml:space="preserve">   </v>
      </c>
      <c r="C158" s="174"/>
      <c r="D158" s="11">
        <f>Organización_Modular!F55</f>
        <v>0</v>
      </c>
      <c r="E158" s="11">
        <f>Organización_Modular!G55</f>
        <v>0</v>
      </c>
      <c r="F158" s="11">
        <f>Organización_Modular!H55</f>
        <v>0</v>
      </c>
      <c r="G158" s="11">
        <f>Organización_Modular!I55</f>
        <v>0</v>
      </c>
      <c r="H158" s="12">
        <f>SUM(F158:G158)</f>
        <v>0</v>
      </c>
      <c r="I158" s="12">
        <f>F158*16</f>
        <v>0</v>
      </c>
      <c r="J158" s="12">
        <f>G158*32</f>
        <v>0</v>
      </c>
      <c r="K158" s="12">
        <f>SUM(I158:J158)</f>
        <v>0</v>
      </c>
      <c r="L158" s="299"/>
      <c r="M158" s="95" t="str">
        <f t="shared" si="2"/>
        <v xml:space="preserve">   </v>
      </c>
    </row>
    <row r="159" spans="1:13" hidden="1" x14ac:dyDescent="0.2">
      <c r="A159" s="296"/>
      <c r="B159" s="173" t="str">
        <f>Capacidades!M452</f>
        <v xml:space="preserve">   </v>
      </c>
      <c r="C159" s="174"/>
      <c r="D159" s="13"/>
      <c r="E159" s="13"/>
      <c r="F159" s="14"/>
      <c r="G159" s="14"/>
      <c r="H159" s="14"/>
      <c r="I159" s="14"/>
      <c r="J159" s="14"/>
      <c r="K159" s="14"/>
      <c r="L159" s="300"/>
      <c r="M159" s="95" t="str">
        <f t="shared" si="2"/>
        <v xml:space="preserve">   </v>
      </c>
    </row>
    <row r="160" spans="1:13" hidden="1" x14ac:dyDescent="0.2">
      <c r="A160" s="296"/>
      <c r="B160" s="173" t="str">
        <f>Capacidades!M453</f>
        <v xml:space="preserve">   </v>
      </c>
      <c r="C160" s="174"/>
      <c r="D160" s="13"/>
      <c r="E160" s="13"/>
      <c r="F160" s="14"/>
      <c r="G160" s="14"/>
      <c r="H160" s="14"/>
      <c r="I160" s="14"/>
      <c r="J160" s="14"/>
      <c r="K160" s="14"/>
      <c r="L160" s="300"/>
      <c r="M160" s="95" t="str">
        <f t="shared" si="2"/>
        <v xml:space="preserve">   </v>
      </c>
    </row>
    <row r="161" spans="1:13" hidden="1" x14ac:dyDescent="0.2">
      <c r="A161" s="296"/>
      <c r="B161" s="173" t="str">
        <f>Capacidades!M454</f>
        <v xml:space="preserve">   </v>
      </c>
      <c r="C161" s="174"/>
      <c r="D161" s="13"/>
      <c r="E161" s="13"/>
      <c r="F161" s="14"/>
      <c r="G161" s="14"/>
      <c r="H161" s="14"/>
      <c r="I161" s="14"/>
      <c r="J161" s="14"/>
      <c r="K161" s="14"/>
      <c r="L161" s="300"/>
      <c r="M161" s="95" t="str">
        <f t="shared" si="2"/>
        <v xml:space="preserve">   </v>
      </c>
    </row>
    <row r="162" spans="1:13" hidden="1" x14ac:dyDescent="0.2">
      <c r="A162" s="296"/>
      <c r="B162" s="173" t="str">
        <f>Capacidades!M455</f>
        <v xml:space="preserve">   </v>
      </c>
      <c r="C162" s="174"/>
      <c r="D162" s="13"/>
      <c r="E162" s="13"/>
      <c r="F162" s="14"/>
      <c r="G162" s="14"/>
      <c r="H162" s="14"/>
      <c r="I162" s="14"/>
      <c r="J162" s="14"/>
      <c r="K162" s="14"/>
      <c r="L162" s="300"/>
      <c r="M162" s="95" t="str">
        <f t="shared" si="2"/>
        <v xml:space="preserve">   </v>
      </c>
    </row>
    <row r="163" spans="1:13" hidden="1" x14ac:dyDescent="0.2">
      <c r="A163" s="296"/>
      <c r="B163" s="173" t="str">
        <f>Capacidades!M456</f>
        <v xml:space="preserve">   </v>
      </c>
      <c r="C163" s="174"/>
      <c r="D163" s="13"/>
      <c r="E163" s="13"/>
      <c r="F163" s="14"/>
      <c r="G163" s="14"/>
      <c r="H163" s="14"/>
      <c r="I163" s="14"/>
      <c r="J163" s="14"/>
      <c r="K163" s="14"/>
      <c r="L163" s="300"/>
      <c r="M163" s="95" t="str">
        <f t="shared" si="2"/>
        <v xml:space="preserve">   </v>
      </c>
    </row>
    <row r="164" spans="1:13" hidden="1" x14ac:dyDescent="0.2">
      <c r="A164" s="296"/>
      <c r="B164" s="173" t="str">
        <f>Capacidades!M457</f>
        <v xml:space="preserve">   </v>
      </c>
      <c r="C164" s="174"/>
      <c r="D164" s="13"/>
      <c r="E164" s="13"/>
      <c r="F164" s="14"/>
      <c r="G164" s="14"/>
      <c r="H164" s="14"/>
      <c r="I164" s="14"/>
      <c r="J164" s="14"/>
      <c r="K164" s="14"/>
      <c r="L164" s="300"/>
      <c r="M164" s="95" t="str">
        <f t="shared" si="2"/>
        <v xml:space="preserve">   </v>
      </c>
    </row>
    <row r="165" spans="1:13" hidden="1" x14ac:dyDescent="0.2">
      <c r="A165" s="296"/>
      <c r="B165" s="173" t="str">
        <f>Capacidades!M458</f>
        <v xml:space="preserve">   </v>
      </c>
      <c r="C165" s="174"/>
      <c r="D165" s="13"/>
      <c r="E165" s="13"/>
      <c r="F165" s="14"/>
      <c r="G165" s="14"/>
      <c r="H165" s="14"/>
      <c r="I165" s="14"/>
      <c r="J165" s="14"/>
      <c r="K165" s="14"/>
      <c r="L165" s="300"/>
      <c r="M165" s="95" t="str">
        <f t="shared" si="2"/>
        <v xml:space="preserve">   </v>
      </c>
    </row>
    <row r="166" spans="1:13" hidden="1" x14ac:dyDescent="0.2">
      <c r="A166" s="296"/>
      <c r="B166" s="173" t="str">
        <f>Capacidades!M459</f>
        <v xml:space="preserve">   </v>
      </c>
      <c r="C166" s="174"/>
      <c r="D166" s="13"/>
      <c r="E166" s="13"/>
      <c r="F166" s="14"/>
      <c r="G166" s="14"/>
      <c r="H166" s="14"/>
      <c r="I166" s="14"/>
      <c r="J166" s="14"/>
      <c r="K166" s="14"/>
      <c r="L166" s="300"/>
      <c r="M166" s="95" t="str">
        <f t="shared" si="2"/>
        <v xml:space="preserve">   </v>
      </c>
    </row>
    <row r="167" spans="1:13" hidden="1" x14ac:dyDescent="0.2">
      <c r="A167" s="297"/>
      <c r="B167" s="173" t="str">
        <f>Capacidades!M460</f>
        <v xml:space="preserve">   </v>
      </c>
      <c r="C167" s="174"/>
      <c r="D167" s="15"/>
      <c r="E167" s="15"/>
      <c r="F167" s="16"/>
      <c r="G167" s="16"/>
      <c r="H167" s="16"/>
      <c r="I167" s="16"/>
      <c r="J167" s="16"/>
      <c r="K167" s="16"/>
      <c r="L167" s="301"/>
      <c r="M167" s="95" t="str">
        <f t="shared" si="2"/>
        <v xml:space="preserve">   </v>
      </c>
    </row>
    <row r="168" spans="1:13" hidden="1" x14ac:dyDescent="0.2">
      <c r="A168" s="295" t="str">
        <f>Capacidades!L461</f>
        <v xml:space="preserve">       </v>
      </c>
      <c r="B168" s="173" t="str">
        <f>Capacidades!M461</f>
        <v xml:space="preserve">   </v>
      </c>
      <c r="C168" s="174"/>
      <c r="D168" s="11">
        <f>Organización_Modular!F56</f>
        <v>0</v>
      </c>
      <c r="E168" s="11">
        <f>Organización_Modular!G56</f>
        <v>0</v>
      </c>
      <c r="F168" s="11">
        <f>Organización_Modular!H56</f>
        <v>0</v>
      </c>
      <c r="G168" s="11">
        <f>Organización_Modular!I56</f>
        <v>0</v>
      </c>
      <c r="H168" s="12">
        <f>SUM(F168:G168)</f>
        <v>0</v>
      </c>
      <c r="I168" s="12">
        <f>F168*16</f>
        <v>0</v>
      </c>
      <c r="J168" s="12">
        <f>G168*32</f>
        <v>0</v>
      </c>
      <c r="K168" s="12">
        <f>SUM(I168:J168)</f>
        <v>0</v>
      </c>
      <c r="L168" s="299"/>
      <c r="M168" s="95" t="str">
        <f t="shared" si="2"/>
        <v xml:space="preserve">   </v>
      </c>
    </row>
    <row r="169" spans="1:13" hidden="1" x14ac:dyDescent="0.2">
      <c r="A169" s="296"/>
      <c r="B169" s="173" t="str">
        <f>Capacidades!M462</f>
        <v xml:space="preserve">   </v>
      </c>
      <c r="C169" s="174"/>
      <c r="D169" s="13"/>
      <c r="E169" s="13"/>
      <c r="F169" s="14"/>
      <c r="G169" s="14"/>
      <c r="H169" s="14"/>
      <c r="I169" s="14"/>
      <c r="J169" s="14"/>
      <c r="K169" s="14"/>
      <c r="L169" s="300"/>
      <c r="M169" s="95" t="str">
        <f t="shared" si="2"/>
        <v xml:space="preserve">   </v>
      </c>
    </row>
    <row r="170" spans="1:13" hidden="1" x14ac:dyDescent="0.2">
      <c r="A170" s="296"/>
      <c r="B170" s="173" t="str">
        <f>Capacidades!M463</f>
        <v xml:space="preserve">   </v>
      </c>
      <c r="C170" s="174"/>
      <c r="D170" s="13"/>
      <c r="E170" s="13"/>
      <c r="F170" s="14"/>
      <c r="G170" s="14"/>
      <c r="H170" s="14"/>
      <c r="I170" s="14"/>
      <c r="J170" s="14"/>
      <c r="K170" s="14"/>
      <c r="L170" s="300"/>
      <c r="M170" s="95" t="str">
        <f t="shared" si="2"/>
        <v xml:space="preserve">   </v>
      </c>
    </row>
    <row r="171" spans="1:13" hidden="1" x14ac:dyDescent="0.2">
      <c r="A171" s="296"/>
      <c r="B171" s="173" t="str">
        <f>Capacidades!M464</f>
        <v xml:space="preserve">   </v>
      </c>
      <c r="C171" s="174"/>
      <c r="D171" s="13"/>
      <c r="E171" s="13"/>
      <c r="F171" s="14"/>
      <c r="G171" s="14"/>
      <c r="H171" s="14"/>
      <c r="I171" s="14"/>
      <c r="J171" s="14"/>
      <c r="K171" s="14"/>
      <c r="L171" s="300"/>
      <c r="M171" s="95" t="str">
        <f t="shared" si="2"/>
        <v xml:space="preserve">   </v>
      </c>
    </row>
    <row r="172" spans="1:13" hidden="1" x14ac:dyDescent="0.2">
      <c r="A172" s="296"/>
      <c r="B172" s="173" t="str">
        <f>Capacidades!M465</f>
        <v xml:space="preserve">   </v>
      </c>
      <c r="C172" s="174"/>
      <c r="D172" s="13"/>
      <c r="E172" s="13"/>
      <c r="F172" s="14"/>
      <c r="G172" s="14"/>
      <c r="H172" s="14"/>
      <c r="I172" s="14"/>
      <c r="J172" s="14"/>
      <c r="K172" s="14"/>
      <c r="L172" s="300"/>
      <c r="M172" s="95" t="str">
        <f t="shared" si="2"/>
        <v xml:space="preserve">   </v>
      </c>
    </row>
    <row r="173" spans="1:13" hidden="1" x14ac:dyDescent="0.2">
      <c r="A173" s="296"/>
      <c r="B173" s="173" t="str">
        <f>Capacidades!M466</f>
        <v xml:space="preserve">   </v>
      </c>
      <c r="C173" s="174"/>
      <c r="D173" s="13"/>
      <c r="E173" s="13"/>
      <c r="F173" s="14"/>
      <c r="G173" s="14"/>
      <c r="H173" s="14"/>
      <c r="I173" s="14"/>
      <c r="J173" s="14"/>
      <c r="K173" s="14"/>
      <c r="L173" s="300"/>
      <c r="M173" s="95" t="str">
        <f t="shared" si="2"/>
        <v xml:space="preserve">   </v>
      </c>
    </row>
    <row r="174" spans="1:13" hidden="1" x14ac:dyDescent="0.2">
      <c r="A174" s="296"/>
      <c r="B174" s="173" t="str">
        <f>Capacidades!M467</f>
        <v xml:space="preserve">   </v>
      </c>
      <c r="C174" s="174"/>
      <c r="D174" s="13"/>
      <c r="E174" s="13"/>
      <c r="F174" s="14"/>
      <c r="G174" s="14"/>
      <c r="H174" s="14"/>
      <c r="I174" s="14"/>
      <c r="J174" s="14"/>
      <c r="K174" s="14"/>
      <c r="L174" s="300"/>
      <c r="M174" s="95" t="str">
        <f t="shared" si="2"/>
        <v xml:space="preserve">   </v>
      </c>
    </row>
    <row r="175" spans="1:13" hidden="1" x14ac:dyDescent="0.2">
      <c r="A175" s="296"/>
      <c r="B175" s="173" t="str">
        <f>Capacidades!M468</f>
        <v xml:space="preserve">   </v>
      </c>
      <c r="C175" s="174"/>
      <c r="D175" s="13"/>
      <c r="E175" s="13"/>
      <c r="F175" s="14"/>
      <c r="G175" s="14"/>
      <c r="H175" s="14"/>
      <c r="I175" s="14"/>
      <c r="J175" s="14"/>
      <c r="K175" s="14"/>
      <c r="L175" s="300"/>
      <c r="M175" s="95" t="str">
        <f t="shared" si="2"/>
        <v xml:space="preserve">   </v>
      </c>
    </row>
    <row r="176" spans="1:13" hidden="1" x14ac:dyDescent="0.2">
      <c r="A176" s="296"/>
      <c r="B176" s="173" t="str">
        <f>Capacidades!M469</f>
        <v xml:space="preserve">   </v>
      </c>
      <c r="C176" s="174"/>
      <c r="D176" s="13"/>
      <c r="E176" s="13"/>
      <c r="F176" s="14"/>
      <c r="G176" s="14"/>
      <c r="H176" s="14"/>
      <c r="I176" s="14"/>
      <c r="J176" s="14"/>
      <c r="K176" s="14"/>
      <c r="L176" s="300"/>
      <c r="M176" s="95" t="str">
        <f t="shared" si="2"/>
        <v xml:space="preserve">   </v>
      </c>
    </row>
    <row r="177" spans="1:13" hidden="1" x14ac:dyDescent="0.2">
      <c r="A177" s="297"/>
      <c r="B177" s="173" t="str">
        <f>Capacidades!M470</f>
        <v xml:space="preserve">   </v>
      </c>
      <c r="C177" s="174"/>
      <c r="D177" s="15"/>
      <c r="E177" s="15"/>
      <c r="F177" s="16"/>
      <c r="G177" s="16"/>
      <c r="H177" s="16"/>
      <c r="I177" s="16"/>
      <c r="J177" s="16"/>
      <c r="K177" s="16"/>
      <c r="L177" s="301"/>
      <c r="M177" s="95" t="str">
        <f t="shared" si="2"/>
        <v xml:space="preserve">   </v>
      </c>
    </row>
    <row r="178" spans="1:13" hidden="1" x14ac:dyDescent="0.2">
      <c r="A178" s="295" t="str">
        <f>Capacidades!L471</f>
        <v xml:space="preserve">       </v>
      </c>
      <c r="B178" s="173" t="str">
        <f>Capacidades!M471</f>
        <v xml:space="preserve">   </v>
      </c>
      <c r="C178" s="174"/>
      <c r="D178" s="11">
        <f>Organización_Modular!F57</f>
        <v>0</v>
      </c>
      <c r="E178" s="11">
        <f>Organización_Modular!G57</f>
        <v>0</v>
      </c>
      <c r="F178" s="11">
        <f>Organización_Modular!H57</f>
        <v>0</v>
      </c>
      <c r="G178" s="11">
        <f>Organización_Modular!I57</f>
        <v>0</v>
      </c>
      <c r="H178" s="12">
        <f>SUM(F178:G178)</f>
        <v>0</v>
      </c>
      <c r="I178" s="12">
        <f>F178*16</f>
        <v>0</v>
      </c>
      <c r="J178" s="12">
        <f>G178*32</f>
        <v>0</v>
      </c>
      <c r="K178" s="12">
        <f>SUM(I178:J178)</f>
        <v>0</v>
      </c>
      <c r="L178" s="299"/>
      <c r="M178" s="95" t="str">
        <f t="shared" si="2"/>
        <v xml:space="preserve">   </v>
      </c>
    </row>
    <row r="179" spans="1:13" hidden="1" x14ac:dyDescent="0.2">
      <c r="A179" s="296"/>
      <c r="B179" s="173" t="str">
        <f>Capacidades!M472</f>
        <v xml:space="preserve">   </v>
      </c>
      <c r="C179" s="174"/>
      <c r="D179" s="13"/>
      <c r="E179" s="13"/>
      <c r="F179" s="14"/>
      <c r="G179" s="14"/>
      <c r="H179" s="14"/>
      <c r="I179" s="14"/>
      <c r="J179" s="14"/>
      <c r="K179" s="14"/>
      <c r="L179" s="300"/>
      <c r="M179" s="95" t="str">
        <f t="shared" si="2"/>
        <v xml:space="preserve">   </v>
      </c>
    </row>
    <row r="180" spans="1:13" hidden="1" x14ac:dyDescent="0.2">
      <c r="A180" s="296"/>
      <c r="B180" s="173" t="str">
        <f>Capacidades!M473</f>
        <v xml:space="preserve">   </v>
      </c>
      <c r="C180" s="174"/>
      <c r="D180" s="13"/>
      <c r="E180" s="13"/>
      <c r="F180" s="14"/>
      <c r="G180" s="14"/>
      <c r="H180" s="14"/>
      <c r="I180" s="14"/>
      <c r="J180" s="14"/>
      <c r="K180" s="14"/>
      <c r="L180" s="300"/>
      <c r="M180" s="95" t="str">
        <f t="shared" si="2"/>
        <v xml:space="preserve">   </v>
      </c>
    </row>
    <row r="181" spans="1:13" hidden="1" x14ac:dyDescent="0.2">
      <c r="A181" s="296"/>
      <c r="B181" s="173" t="str">
        <f>Capacidades!M474</f>
        <v xml:space="preserve">   </v>
      </c>
      <c r="C181" s="174"/>
      <c r="D181" s="13"/>
      <c r="E181" s="13"/>
      <c r="F181" s="14"/>
      <c r="G181" s="14"/>
      <c r="H181" s="14"/>
      <c r="I181" s="14"/>
      <c r="J181" s="14"/>
      <c r="K181" s="14"/>
      <c r="L181" s="300"/>
      <c r="M181" s="95" t="str">
        <f t="shared" si="2"/>
        <v xml:space="preserve">   </v>
      </c>
    </row>
    <row r="182" spans="1:13" hidden="1" x14ac:dyDescent="0.2">
      <c r="A182" s="296"/>
      <c r="B182" s="173" t="str">
        <f>Capacidades!M475</f>
        <v xml:space="preserve">   </v>
      </c>
      <c r="C182" s="174"/>
      <c r="D182" s="13"/>
      <c r="E182" s="13"/>
      <c r="F182" s="14"/>
      <c r="G182" s="14"/>
      <c r="H182" s="14"/>
      <c r="I182" s="14"/>
      <c r="J182" s="14"/>
      <c r="K182" s="14"/>
      <c r="L182" s="300"/>
      <c r="M182" s="95" t="str">
        <f t="shared" si="2"/>
        <v xml:space="preserve">   </v>
      </c>
    </row>
    <row r="183" spans="1:13" hidden="1" x14ac:dyDescent="0.2">
      <c r="A183" s="296"/>
      <c r="B183" s="173" t="str">
        <f>Capacidades!M476</f>
        <v xml:space="preserve">   </v>
      </c>
      <c r="C183" s="174"/>
      <c r="D183" s="13"/>
      <c r="E183" s="13"/>
      <c r="F183" s="14"/>
      <c r="G183" s="14"/>
      <c r="H183" s="14"/>
      <c r="I183" s="14"/>
      <c r="J183" s="14"/>
      <c r="K183" s="14"/>
      <c r="L183" s="300"/>
      <c r="M183" s="95" t="str">
        <f t="shared" si="2"/>
        <v xml:space="preserve">   </v>
      </c>
    </row>
    <row r="184" spans="1:13" hidden="1" x14ac:dyDescent="0.2">
      <c r="A184" s="296"/>
      <c r="B184" s="173" t="str">
        <f>Capacidades!M477</f>
        <v xml:space="preserve">   </v>
      </c>
      <c r="C184" s="174"/>
      <c r="D184" s="13"/>
      <c r="E184" s="13"/>
      <c r="F184" s="14"/>
      <c r="G184" s="14"/>
      <c r="H184" s="14"/>
      <c r="I184" s="14"/>
      <c r="J184" s="14"/>
      <c r="K184" s="14"/>
      <c r="L184" s="300"/>
      <c r="M184" s="95" t="str">
        <f t="shared" si="2"/>
        <v xml:space="preserve">   </v>
      </c>
    </row>
    <row r="185" spans="1:13" hidden="1" x14ac:dyDescent="0.2">
      <c r="A185" s="296"/>
      <c r="B185" s="173" t="str">
        <f>Capacidades!M478</f>
        <v xml:space="preserve">   </v>
      </c>
      <c r="C185" s="174"/>
      <c r="D185" s="13"/>
      <c r="E185" s="13"/>
      <c r="F185" s="14"/>
      <c r="G185" s="14"/>
      <c r="H185" s="14"/>
      <c r="I185" s="14"/>
      <c r="J185" s="14"/>
      <c r="K185" s="14"/>
      <c r="L185" s="300"/>
      <c r="M185" s="95" t="str">
        <f t="shared" si="2"/>
        <v xml:space="preserve">   </v>
      </c>
    </row>
    <row r="186" spans="1:13" hidden="1" x14ac:dyDescent="0.2">
      <c r="A186" s="296"/>
      <c r="B186" s="173" t="str">
        <f>Capacidades!M479</f>
        <v xml:space="preserve">   </v>
      </c>
      <c r="C186" s="174"/>
      <c r="D186" s="13"/>
      <c r="E186" s="13"/>
      <c r="F186" s="14"/>
      <c r="G186" s="14"/>
      <c r="H186" s="14"/>
      <c r="I186" s="14"/>
      <c r="J186" s="14"/>
      <c r="K186" s="14"/>
      <c r="L186" s="300"/>
      <c r="M186" s="95" t="str">
        <f t="shared" si="2"/>
        <v xml:space="preserve">   </v>
      </c>
    </row>
    <row r="187" spans="1:13" hidden="1" x14ac:dyDescent="0.2">
      <c r="A187" s="297"/>
      <c r="B187" s="173" t="str">
        <f>Capacidades!M480</f>
        <v xml:space="preserve">   </v>
      </c>
      <c r="C187" s="174"/>
      <c r="D187" s="15"/>
      <c r="E187" s="15"/>
      <c r="F187" s="16"/>
      <c r="G187" s="16"/>
      <c r="H187" s="16"/>
      <c r="I187" s="16"/>
      <c r="J187" s="16"/>
      <c r="K187" s="16"/>
      <c r="L187" s="301"/>
      <c r="M187" s="95" t="str">
        <f t="shared" si="2"/>
        <v xml:space="preserve">   </v>
      </c>
    </row>
    <row r="188" spans="1:13" hidden="1" x14ac:dyDescent="0.2">
      <c r="A188" s="295" t="str">
        <f>Capacidades!L481</f>
        <v xml:space="preserve">       </v>
      </c>
      <c r="B188" s="173" t="str">
        <f>Capacidades!M481</f>
        <v xml:space="preserve">   </v>
      </c>
      <c r="C188" s="174"/>
      <c r="D188" s="11">
        <f>Organización_Modular!F58</f>
        <v>0</v>
      </c>
      <c r="E188" s="11">
        <f>Organización_Modular!G58</f>
        <v>0</v>
      </c>
      <c r="F188" s="11">
        <f>Organización_Modular!H58</f>
        <v>0</v>
      </c>
      <c r="G188" s="11">
        <f>Organización_Modular!I58</f>
        <v>0</v>
      </c>
      <c r="H188" s="12">
        <f>SUM(F188:G188)</f>
        <v>0</v>
      </c>
      <c r="I188" s="12">
        <f>F188*16</f>
        <v>0</v>
      </c>
      <c r="J188" s="12">
        <f>G188*32</f>
        <v>0</v>
      </c>
      <c r="K188" s="12">
        <f>SUM(I188:J188)</f>
        <v>0</v>
      </c>
      <c r="L188" s="299"/>
      <c r="M188" s="95" t="str">
        <f t="shared" si="2"/>
        <v xml:space="preserve">   </v>
      </c>
    </row>
    <row r="189" spans="1:13" hidden="1" x14ac:dyDescent="0.2">
      <c r="A189" s="296"/>
      <c r="B189" s="173" t="str">
        <f>Capacidades!M482</f>
        <v xml:space="preserve">   </v>
      </c>
      <c r="C189" s="174"/>
      <c r="D189" s="13"/>
      <c r="E189" s="13"/>
      <c r="F189" s="14"/>
      <c r="G189" s="14"/>
      <c r="H189" s="14"/>
      <c r="I189" s="14"/>
      <c r="J189" s="14"/>
      <c r="K189" s="14"/>
      <c r="L189" s="300"/>
      <c r="M189" s="95" t="str">
        <f t="shared" si="2"/>
        <v xml:space="preserve">   </v>
      </c>
    </row>
    <row r="190" spans="1:13" hidden="1" x14ac:dyDescent="0.2">
      <c r="A190" s="296"/>
      <c r="B190" s="173" t="str">
        <f>Capacidades!M483</f>
        <v xml:space="preserve">   </v>
      </c>
      <c r="C190" s="174"/>
      <c r="D190" s="13"/>
      <c r="E190" s="13"/>
      <c r="F190" s="14"/>
      <c r="G190" s="14"/>
      <c r="H190" s="14"/>
      <c r="I190" s="14"/>
      <c r="J190" s="14"/>
      <c r="K190" s="14"/>
      <c r="L190" s="300"/>
      <c r="M190" s="95" t="str">
        <f t="shared" si="2"/>
        <v xml:space="preserve">   </v>
      </c>
    </row>
    <row r="191" spans="1:13" ht="3.75" hidden="1" customHeight="1" x14ac:dyDescent="0.2">
      <c r="A191" s="296"/>
      <c r="B191" s="173" t="str">
        <f>Capacidades!M484</f>
        <v xml:space="preserve">   </v>
      </c>
      <c r="C191" s="174"/>
      <c r="D191" s="13"/>
      <c r="E191" s="13"/>
      <c r="F191" s="14"/>
      <c r="G191" s="14"/>
      <c r="H191" s="14"/>
      <c r="I191" s="14"/>
      <c r="J191" s="14"/>
      <c r="K191" s="14"/>
      <c r="L191" s="300"/>
      <c r="M191" s="95" t="str">
        <f t="shared" si="2"/>
        <v xml:space="preserve">   </v>
      </c>
    </row>
    <row r="192" spans="1:13" hidden="1" x14ac:dyDescent="0.2">
      <c r="A192" s="296"/>
      <c r="B192" s="173" t="str">
        <f>Capacidades!M485</f>
        <v xml:space="preserve">   </v>
      </c>
      <c r="C192" s="174"/>
      <c r="D192" s="13"/>
      <c r="E192" s="13"/>
      <c r="F192" s="14"/>
      <c r="G192" s="14"/>
      <c r="H192" s="14"/>
      <c r="I192" s="14"/>
      <c r="J192" s="14"/>
      <c r="K192" s="14"/>
      <c r="L192" s="300"/>
      <c r="M192" s="95" t="str">
        <f t="shared" si="2"/>
        <v xml:space="preserve">   </v>
      </c>
    </row>
    <row r="193" spans="1:13" hidden="1" x14ac:dyDescent="0.2">
      <c r="A193" s="296"/>
      <c r="B193" s="173" t="str">
        <f>Capacidades!M486</f>
        <v xml:space="preserve">   </v>
      </c>
      <c r="C193" s="174"/>
      <c r="D193" s="13"/>
      <c r="E193" s="13"/>
      <c r="F193" s="14"/>
      <c r="G193" s="14"/>
      <c r="H193" s="14"/>
      <c r="I193" s="14"/>
      <c r="J193" s="14"/>
      <c r="K193" s="14"/>
      <c r="L193" s="300"/>
      <c r="M193" s="95" t="str">
        <f t="shared" si="2"/>
        <v xml:space="preserve">   </v>
      </c>
    </row>
    <row r="194" spans="1:13" hidden="1" x14ac:dyDescent="0.2">
      <c r="A194" s="296"/>
      <c r="B194" s="173" t="str">
        <f>Capacidades!M487</f>
        <v xml:space="preserve">   </v>
      </c>
      <c r="C194" s="174"/>
      <c r="D194" s="13"/>
      <c r="E194" s="13"/>
      <c r="F194" s="14"/>
      <c r="G194" s="14"/>
      <c r="H194" s="14"/>
      <c r="I194" s="14"/>
      <c r="J194" s="14"/>
      <c r="K194" s="14"/>
      <c r="L194" s="300"/>
      <c r="M194" s="95" t="str">
        <f t="shared" si="2"/>
        <v xml:space="preserve">   </v>
      </c>
    </row>
    <row r="195" spans="1:13" hidden="1" x14ac:dyDescent="0.2">
      <c r="A195" s="296"/>
      <c r="B195" s="173" t="str">
        <f>Capacidades!M488</f>
        <v xml:space="preserve">   </v>
      </c>
      <c r="C195" s="174"/>
      <c r="D195" s="13"/>
      <c r="E195" s="13"/>
      <c r="F195" s="14"/>
      <c r="G195" s="14"/>
      <c r="H195" s="14"/>
      <c r="I195" s="14"/>
      <c r="J195" s="14"/>
      <c r="K195" s="14"/>
      <c r="L195" s="300"/>
      <c r="M195" s="95" t="str">
        <f t="shared" si="2"/>
        <v xml:space="preserve">   </v>
      </c>
    </row>
    <row r="196" spans="1:13" hidden="1" x14ac:dyDescent="0.2">
      <c r="A196" s="296"/>
      <c r="B196" s="173" t="str">
        <f>Capacidades!M489</f>
        <v xml:space="preserve">   </v>
      </c>
      <c r="C196" s="174"/>
      <c r="D196" s="13"/>
      <c r="E196" s="13"/>
      <c r="F196" s="14"/>
      <c r="G196" s="14"/>
      <c r="H196" s="14"/>
      <c r="I196" s="14"/>
      <c r="J196" s="14"/>
      <c r="K196" s="14"/>
      <c r="L196" s="300"/>
      <c r="M196" s="95" t="str">
        <f t="shared" si="2"/>
        <v xml:space="preserve">   </v>
      </c>
    </row>
    <row r="197" spans="1:13" hidden="1" x14ac:dyDescent="0.2">
      <c r="A197" s="297"/>
      <c r="B197" s="173" t="str">
        <f>Capacidades!M490</f>
        <v xml:space="preserve">   </v>
      </c>
      <c r="C197" s="174"/>
      <c r="D197" s="15"/>
      <c r="E197" s="15"/>
      <c r="F197" s="16"/>
      <c r="G197" s="16"/>
      <c r="H197" s="16"/>
      <c r="I197" s="16"/>
      <c r="J197" s="16"/>
      <c r="K197" s="16"/>
      <c r="L197" s="301"/>
      <c r="M197" s="95" t="str">
        <f t="shared" si="2"/>
        <v xml:space="preserve">   </v>
      </c>
    </row>
    <row r="198" spans="1:13" hidden="1" x14ac:dyDescent="0.2">
      <c r="A198" s="295" t="str">
        <f>Capacidades!L491</f>
        <v xml:space="preserve">       </v>
      </c>
      <c r="B198" s="173" t="str">
        <f>Capacidades!M491</f>
        <v xml:space="preserve">   </v>
      </c>
      <c r="C198" s="174"/>
      <c r="D198" s="11">
        <f>Organización_Modular!F59</f>
        <v>0</v>
      </c>
      <c r="E198" s="11">
        <f>Organización_Modular!G59</f>
        <v>0</v>
      </c>
      <c r="F198" s="11">
        <f>Organización_Modular!H59</f>
        <v>0</v>
      </c>
      <c r="G198" s="11">
        <f>Organización_Modular!I59</f>
        <v>0</v>
      </c>
      <c r="H198" s="12">
        <f>SUM(F198:G198)</f>
        <v>0</v>
      </c>
      <c r="I198" s="12">
        <f>F198*16</f>
        <v>0</v>
      </c>
      <c r="J198" s="12">
        <f>G198*32</f>
        <v>0</v>
      </c>
      <c r="K198" s="12">
        <f>SUM(I198:J198)</f>
        <v>0</v>
      </c>
      <c r="L198" s="299"/>
      <c r="M198" s="95" t="str">
        <f t="shared" si="2"/>
        <v xml:space="preserve">   </v>
      </c>
    </row>
    <row r="199" spans="1:13" hidden="1" x14ac:dyDescent="0.2">
      <c r="A199" s="296"/>
      <c r="B199" s="173" t="str">
        <f>Capacidades!M492</f>
        <v xml:space="preserve">   </v>
      </c>
      <c r="C199" s="174"/>
      <c r="D199" s="13"/>
      <c r="E199" s="13"/>
      <c r="F199" s="14"/>
      <c r="G199" s="14"/>
      <c r="H199" s="14"/>
      <c r="I199" s="14"/>
      <c r="J199" s="14"/>
      <c r="K199" s="14"/>
      <c r="L199" s="300"/>
      <c r="M199" s="95" t="str">
        <f t="shared" si="2"/>
        <v xml:space="preserve">   </v>
      </c>
    </row>
    <row r="200" spans="1:13" hidden="1" x14ac:dyDescent="0.2">
      <c r="A200" s="296"/>
      <c r="B200" s="173" t="str">
        <f>Capacidades!M493</f>
        <v xml:space="preserve">   </v>
      </c>
      <c r="C200" s="174"/>
      <c r="D200" s="13"/>
      <c r="E200" s="13"/>
      <c r="F200" s="14"/>
      <c r="G200" s="14"/>
      <c r="H200" s="14"/>
      <c r="I200" s="14"/>
      <c r="J200" s="14"/>
      <c r="K200" s="14"/>
      <c r="L200" s="300"/>
      <c r="M200" s="95" t="str">
        <f t="shared" si="2"/>
        <v xml:space="preserve">   </v>
      </c>
    </row>
    <row r="201" spans="1:13" hidden="1" x14ac:dyDescent="0.2">
      <c r="A201" s="296"/>
      <c r="B201" s="173" t="str">
        <f>Capacidades!M494</f>
        <v xml:space="preserve">   </v>
      </c>
      <c r="C201" s="174"/>
      <c r="D201" s="13"/>
      <c r="E201" s="13"/>
      <c r="F201" s="14"/>
      <c r="G201" s="14"/>
      <c r="H201" s="14"/>
      <c r="I201" s="14"/>
      <c r="J201" s="14"/>
      <c r="K201" s="14"/>
      <c r="L201" s="300"/>
      <c r="M201" s="95" t="str">
        <f t="shared" si="2"/>
        <v xml:space="preserve">   </v>
      </c>
    </row>
    <row r="202" spans="1:13" hidden="1" x14ac:dyDescent="0.2">
      <c r="A202" s="296"/>
      <c r="B202" s="173" t="str">
        <f>Capacidades!M495</f>
        <v xml:space="preserve">   </v>
      </c>
      <c r="C202" s="174"/>
      <c r="D202" s="13"/>
      <c r="E202" s="13"/>
      <c r="F202" s="14"/>
      <c r="G202" s="14"/>
      <c r="H202" s="14"/>
      <c r="I202" s="14"/>
      <c r="J202" s="14"/>
      <c r="K202" s="14"/>
      <c r="L202" s="300"/>
      <c r="M202" s="95" t="str">
        <f t="shared" si="2"/>
        <v xml:space="preserve">   </v>
      </c>
    </row>
    <row r="203" spans="1:13" hidden="1" x14ac:dyDescent="0.2">
      <c r="A203" s="296"/>
      <c r="B203" s="173" t="str">
        <f>Capacidades!M496</f>
        <v xml:space="preserve">   </v>
      </c>
      <c r="C203" s="174"/>
      <c r="D203" s="13"/>
      <c r="E203" s="13"/>
      <c r="F203" s="14"/>
      <c r="G203" s="14"/>
      <c r="H203" s="14"/>
      <c r="I203" s="14"/>
      <c r="J203" s="14"/>
      <c r="K203" s="14"/>
      <c r="L203" s="300"/>
      <c r="M203" s="95" t="str">
        <f t="shared" si="2"/>
        <v xml:space="preserve">   </v>
      </c>
    </row>
    <row r="204" spans="1:13" hidden="1" x14ac:dyDescent="0.2">
      <c r="A204" s="296"/>
      <c r="B204" s="173" t="str">
        <f>Capacidades!M497</f>
        <v xml:space="preserve">   </v>
      </c>
      <c r="C204" s="174"/>
      <c r="D204" s="13"/>
      <c r="E204" s="13"/>
      <c r="F204" s="14"/>
      <c r="G204" s="14"/>
      <c r="H204" s="14"/>
      <c r="I204" s="14"/>
      <c r="J204" s="14"/>
      <c r="K204" s="14"/>
      <c r="L204" s="300"/>
      <c r="M204" s="95" t="str">
        <f t="shared" si="2"/>
        <v xml:space="preserve">   </v>
      </c>
    </row>
    <row r="205" spans="1:13" hidden="1" x14ac:dyDescent="0.2">
      <c r="A205" s="296"/>
      <c r="B205" s="173" t="str">
        <f>Capacidades!M498</f>
        <v xml:space="preserve">   </v>
      </c>
      <c r="C205" s="174"/>
      <c r="D205" s="13"/>
      <c r="E205" s="13"/>
      <c r="F205" s="14"/>
      <c r="G205" s="14"/>
      <c r="H205" s="14"/>
      <c r="I205" s="14"/>
      <c r="J205" s="14"/>
      <c r="K205" s="14"/>
      <c r="L205" s="300"/>
      <c r="M205" s="95" t="str">
        <f t="shared" si="2"/>
        <v xml:space="preserve">   </v>
      </c>
    </row>
    <row r="206" spans="1:13" hidden="1" x14ac:dyDescent="0.2">
      <c r="A206" s="296"/>
      <c r="B206" s="173" t="str">
        <f>Capacidades!M499</f>
        <v xml:space="preserve">   </v>
      </c>
      <c r="C206" s="174"/>
      <c r="D206" s="13"/>
      <c r="E206" s="13"/>
      <c r="F206" s="14"/>
      <c r="G206" s="14"/>
      <c r="H206" s="14"/>
      <c r="I206" s="14"/>
      <c r="J206" s="14"/>
      <c r="K206" s="14"/>
      <c r="L206" s="300"/>
      <c r="M206" s="95" t="str">
        <f t="shared" si="2"/>
        <v xml:space="preserve">   </v>
      </c>
    </row>
    <row r="207" spans="1:13" hidden="1" x14ac:dyDescent="0.2">
      <c r="A207" s="297"/>
      <c r="B207" s="173" t="str">
        <f>Capacidades!M500</f>
        <v xml:space="preserve">   </v>
      </c>
      <c r="C207" s="174"/>
      <c r="D207" s="15"/>
      <c r="E207" s="15"/>
      <c r="F207" s="16"/>
      <c r="G207" s="16"/>
      <c r="H207" s="16"/>
      <c r="I207" s="16"/>
      <c r="J207" s="16"/>
      <c r="K207" s="16"/>
      <c r="L207" s="301"/>
      <c r="M207" s="95" t="str">
        <f t="shared" si="2"/>
        <v xml:space="preserve">   </v>
      </c>
    </row>
    <row r="208" spans="1:13" hidden="1" x14ac:dyDescent="0.2">
      <c r="A208" s="295" t="str">
        <f>Capacidades!L501</f>
        <v xml:space="preserve">       </v>
      </c>
      <c r="B208" s="173" t="str">
        <f>Capacidades!M501</f>
        <v xml:space="preserve">   </v>
      </c>
      <c r="C208" s="174"/>
      <c r="D208" s="11">
        <f>Organización_Modular!F60</f>
        <v>0</v>
      </c>
      <c r="E208" s="11">
        <f>Organización_Modular!G60</f>
        <v>0</v>
      </c>
      <c r="F208" s="11">
        <f>Organización_Modular!H60</f>
        <v>0</v>
      </c>
      <c r="G208" s="11">
        <f>Organización_Modular!I60</f>
        <v>0</v>
      </c>
      <c r="H208" s="12">
        <f>SUM(F208:G208)</f>
        <v>0</v>
      </c>
      <c r="I208" s="12">
        <f>F208*16</f>
        <v>0</v>
      </c>
      <c r="J208" s="12">
        <f>G208*32</f>
        <v>0</v>
      </c>
      <c r="K208" s="12">
        <f>SUM(I208:J208)</f>
        <v>0</v>
      </c>
      <c r="L208" s="299"/>
      <c r="M208" s="95" t="str">
        <f t="shared" si="2"/>
        <v xml:space="preserve">   </v>
      </c>
    </row>
    <row r="209" spans="1:13" hidden="1" x14ac:dyDescent="0.2">
      <c r="A209" s="296"/>
      <c r="B209" s="173" t="str">
        <f>Capacidades!M502</f>
        <v xml:space="preserve">   </v>
      </c>
      <c r="C209" s="174"/>
      <c r="D209" s="13"/>
      <c r="E209" s="13"/>
      <c r="F209" s="14"/>
      <c r="G209" s="14"/>
      <c r="H209" s="14"/>
      <c r="I209" s="14"/>
      <c r="J209" s="14"/>
      <c r="K209" s="14"/>
      <c r="L209" s="300"/>
      <c r="M209" s="95" t="str">
        <f t="shared" si="2"/>
        <v xml:space="preserve">   </v>
      </c>
    </row>
    <row r="210" spans="1:13" hidden="1" x14ac:dyDescent="0.2">
      <c r="A210" s="296"/>
      <c r="B210" s="173" t="str">
        <f>Capacidades!M503</f>
        <v xml:space="preserve">   </v>
      </c>
      <c r="C210" s="174"/>
      <c r="D210" s="13"/>
      <c r="E210" s="13"/>
      <c r="F210" s="14"/>
      <c r="G210" s="14"/>
      <c r="H210" s="14"/>
      <c r="I210" s="14"/>
      <c r="J210" s="14"/>
      <c r="K210" s="14"/>
      <c r="L210" s="300"/>
      <c r="M210" s="95" t="str">
        <f t="shared" si="2"/>
        <v xml:space="preserve">   </v>
      </c>
    </row>
    <row r="211" spans="1:13" hidden="1" x14ac:dyDescent="0.2">
      <c r="A211" s="296"/>
      <c r="B211" s="173" t="str">
        <f>Capacidades!M504</f>
        <v xml:space="preserve">   </v>
      </c>
      <c r="C211" s="174"/>
      <c r="D211" s="13"/>
      <c r="E211" s="13"/>
      <c r="F211" s="14"/>
      <c r="G211" s="14"/>
      <c r="H211" s="14"/>
      <c r="I211" s="14"/>
      <c r="J211" s="14"/>
      <c r="K211" s="14"/>
      <c r="L211" s="300"/>
      <c r="M211" s="95" t="str">
        <f t="shared" ref="M211:M217" si="3">B211</f>
        <v xml:space="preserve">   </v>
      </c>
    </row>
    <row r="212" spans="1:13" hidden="1" x14ac:dyDescent="0.2">
      <c r="A212" s="296"/>
      <c r="B212" s="173" t="str">
        <f>Capacidades!M505</f>
        <v xml:space="preserve">   </v>
      </c>
      <c r="C212" s="174"/>
      <c r="D212" s="13"/>
      <c r="E212" s="13"/>
      <c r="F212" s="14"/>
      <c r="G212" s="14"/>
      <c r="H212" s="14"/>
      <c r="I212" s="14"/>
      <c r="J212" s="14"/>
      <c r="K212" s="14"/>
      <c r="L212" s="300"/>
      <c r="M212" s="95" t="str">
        <f t="shared" si="3"/>
        <v xml:space="preserve">   </v>
      </c>
    </row>
    <row r="213" spans="1:13" hidden="1" x14ac:dyDescent="0.2">
      <c r="A213" s="296"/>
      <c r="B213" s="173" t="str">
        <f>Capacidades!M506</f>
        <v xml:space="preserve">   </v>
      </c>
      <c r="C213" s="174"/>
      <c r="D213" s="13"/>
      <c r="E213" s="13"/>
      <c r="F213" s="14"/>
      <c r="G213" s="14"/>
      <c r="H213" s="14"/>
      <c r="I213" s="14"/>
      <c r="J213" s="14"/>
      <c r="K213" s="14"/>
      <c r="L213" s="300"/>
      <c r="M213" s="95" t="str">
        <f t="shared" si="3"/>
        <v xml:space="preserve">   </v>
      </c>
    </row>
    <row r="214" spans="1:13" hidden="1" x14ac:dyDescent="0.2">
      <c r="A214" s="296"/>
      <c r="B214" s="173" t="str">
        <f>Capacidades!M507</f>
        <v xml:space="preserve">   </v>
      </c>
      <c r="C214" s="174"/>
      <c r="D214" s="13"/>
      <c r="E214" s="13"/>
      <c r="F214" s="14"/>
      <c r="G214" s="14"/>
      <c r="H214" s="14"/>
      <c r="I214" s="14"/>
      <c r="J214" s="14"/>
      <c r="K214" s="14"/>
      <c r="L214" s="300"/>
      <c r="M214" s="95" t="str">
        <f t="shared" si="3"/>
        <v xml:space="preserve">   </v>
      </c>
    </row>
    <row r="215" spans="1:13" hidden="1" x14ac:dyDescent="0.2">
      <c r="A215" s="296"/>
      <c r="B215" s="173" t="str">
        <f>Capacidades!M508</f>
        <v xml:space="preserve">   </v>
      </c>
      <c r="C215" s="174"/>
      <c r="D215" s="13"/>
      <c r="E215" s="13"/>
      <c r="F215" s="14"/>
      <c r="G215" s="14"/>
      <c r="H215" s="14"/>
      <c r="I215" s="14"/>
      <c r="J215" s="14"/>
      <c r="K215" s="14"/>
      <c r="L215" s="300"/>
      <c r="M215" s="95" t="str">
        <f t="shared" si="3"/>
        <v xml:space="preserve">   </v>
      </c>
    </row>
    <row r="216" spans="1:13" hidden="1" x14ac:dyDescent="0.2">
      <c r="A216" s="296"/>
      <c r="B216" s="173" t="str">
        <f>Capacidades!M509</f>
        <v xml:space="preserve">   </v>
      </c>
      <c r="C216" s="174"/>
      <c r="D216" s="13"/>
      <c r="E216" s="13"/>
      <c r="F216" s="14"/>
      <c r="G216" s="14"/>
      <c r="H216" s="14"/>
      <c r="I216" s="14"/>
      <c r="J216" s="14"/>
      <c r="K216" s="14"/>
      <c r="L216" s="300"/>
      <c r="M216" s="95" t="str">
        <f t="shared" si="3"/>
        <v xml:space="preserve">   </v>
      </c>
    </row>
    <row r="217" spans="1:13" hidden="1" x14ac:dyDescent="0.2">
      <c r="A217" s="297"/>
      <c r="B217" s="173" t="str">
        <f>Capacidades!M510</f>
        <v xml:space="preserve">   </v>
      </c>
      <c r="C217" s="174"/>
      <c r="D217" s="15"/>
      <c r="E217" s="15"/>
      <c r="F217" s="16"/>
      <c r="G217" s="16"/>
      <c r="H217" s="16"/>
      <c r="I217" s="16"/>
      <c r="J217" s="16"/>
      <c r="K217" s="16"/>
      <c r="L217" s="301"/>
      <c r="M217" s="95" t="str">
        <f t="shared" si="3"/>
        <v xml:space="preserve">   </v>
      </c>
    </row>
    <row r="218" spans="1:13" ht="23.25" customHeight="1" x14ac:dyDescent="0.2">
      <c r="A218" s="305" t="s">
        <v>102</v>
      </c>
      <c r="B218" s="305"/>
      <c r="C218" s="305"/>
      <c r="D218" s="305"/>
      <c r="E218" s="305"/>
      <c r="F218" s="305"/>
      <c r="G218" s="305"/>
      <c r="H218" s="305"/>
      <c r="I218" s="305"/>
      <c r="J218" s="305"/>
      <c r="K218" s="305"/>
      <c r="L218" s="305"/>
      <c r="M218" s="95" t="str">
        <f>A218</f>
        <v>COMPETENCIAS PARA LA EMPLEABILIDAD INCORPORADAS MEDIANTE UNIDAD DIDÁCTICA</v>
      </c>
    </row>
    <row r="219" spans="1:13" ht="79.5" customHeight="1" x14ac:dyDescent="0.2">
      <c r="A219" s="306" t="str">
        <f>Organización_Modular!C61</f>
        <v>CE2.  Inglés.- Comunicar de manera clara conceptos, ideas, sentimientos, hechos y opiniones en forma oral y escrita para interactuar presencial y virtualmente  en idioma inglés en contextos sociales y laborales.</v>
      </c>
      <c r="B219" s="306"/>
      <c r="C219" s="306"/>
      <c r="D219" s="306"/>
      <c r="E219" s="306"/>
      <c r="F219" s="306"/>
      <c r="G219" s="306"/>
      <c r="H219" s="306"/>
      <c r="I219" s="306"/>
      <c r="J219" s="306"/>
      <c r="K219" s="306"/>
      <c r="L219" s="306"/>
      <c r="M219" s="95" t="str">
        <f>A219</f>
        <v>CE2.  Inglés.- Comunicar de manera clara conceptos, ideas, sentimientos, hechos y opiniones en forma oral y escrita para interactuar presencial y virtualmente  en idioma inglés en contextos sociales y laborales.</v>
      </c>
    </row>
    <row r="220" spans="1:13" ht="12.75" customHeight="1" x14ac:dyDescent="0.2">
      <c r="A220" s="303" t="s">
        <v>96</v>
      </c>
      <c r="B220" s="310" t="s">
        <v>95</v>
      </c>
      <c r="C220" s="303" t="s">
        <v>94</v>
      </c>
      <c r="D220" s="303" t="s">
        <v>0</v>
      </c>
      <c r="E220" s="298" t="s">
        <v>61</v>
      </c>
      <c r="F220" s="303" t="s">
        <v>87</v>
      </c>
      <c r="G220" s="303"/>
      <c r="H220" s="303" t="s">
        <v>87</v>
      </c>
      <c r="I220" s="303" t="s">
        <v>93</v>
      </c>
      <c r="J220" s="303"/>
      <c r="K220" s="303" t="s">
        <v>93</v>
      </c>
      <c r="L220" s="303" t="s">
        <v>92</v>
      </c>
      <c r="M220" s="95" t="str">
        <f t="shared" ref="M220" si="4">A220</f>
        <v>CAPACIDADES DE EMPLEABILIDAD</v>
      </c>
    </row>
    <row r="221" spans="1:13" x14ac:dyDescent="0.2">
      <c r="A221" s="303"/>
      <c r="B221" s="310"/>
      <c r="C221" s="303"/>
      <c r="D221" s="303"/>
      <c r="E221" s="298"/>
      <c r="F221" s="164" t="s">
        <v>91</v>
      </c>
      <c r="G221" s="164" t="s">
        <v>90</v>
      </c>
      <c r="H221" s="303"/>
      <c r="I221" s="164" t="s">
        <v>91</v>
      </c>
      <c r="J221" s="164" t="s">
        <v>90</v>
      </c>
      <c r="K221" s="303"/>
      <c r="L221" s="303"/>
      <c r="M221" s="95" t="str">
        <f>A220</f>
        <v>CAPACIDADES DE EMPLEABILIDAD</v>
      </c>
    </row>
    <row r="222" spans="1:13" ht="87.75" customHeight="1" x14ac:dyDescent="0.2">
      <c r="A222" s="295" t="str">
        <f>Capacidades!L511</f>
        <v xml:space="preserve">CE2.C1 Comunicar  información personal, conceptos, ideas, sentimientos y hechos, en el idioma inglés, de manera presencial y virtual, aplicando gramática y vocabulario técnico sin estereotipo de género.     </v>
      </c>
      <c r="B222" s="175" t="str">
        <f>Capacidades!M511</f>
        <v>C1.I1 Transmite información personal y grupal, en forma oral y escrita de manera presencial y virtual,  aplicando vocabulario y gramática del idioma inglés, en contextos sociales y laborales vinculados al programa de estudios y haciendo uso de las tecnologías.</v>
      </c>
      <c r="C222" s="176" t="s">
        <v>977</v>
      </c>
      <c r="D222" s="13" t="str">
        <f>Organización_Modular!F61</f>
        <v>Ingles para la comunicación oral</v>
      </c>
      <c r="E222" s="13" t="str">
        <f>Organización_Modular!G61</f>
        <v>III</v>
      </c>
      <c r="F222" s="13">
        <f>Organización_Modular!H61</f>
        <v>2</v>
      </c>
      <c r="G222" s="13">
        <f>Organización_Modular!I61</f>
        <v>1</v>
      </c>
      <c r="H222" s="14">
        <f>SUM(F222:G222)</f>
        <v>3</v>
      </c>
      <c r="I222" s="14">
        <f>F222*16</f>
        <v>32</v>
      </c>
      <c r="J222" s="14">
        <f>G222*32</f>
        <v>32</v>
      </c>
      <c r="K222" s="14">
        <f>SUM(I222:J222)</f>
        <v>64</v>
      </c>
      <c r="L222" s="300" t="s">
        <v>985</v>
      </c>
      <c r="M222" s="95" t="str">
        <f>B222</f>
        <v>C1.I1 Transmite información personal y grupal, en forma oral y escrita de manera presencial y virtual,  aplicando vocabulario y gramática del idioma inglés, en contextos sociales y laborales vinculados al programa de estudios y haciendo uso de las tecnologías.</v>
      </c>
    </row>
    <row r="223" spans="1:13" ht="69.75" customHeight="1" x14ac:dyDescent="0.2">
      <c r="A223" s="296"/>
      <c r="B223" s="175" t="str">
        <f>Capacidades!M512</f>
        <v>C1.I2 Expresa conceptos, ideas, sentimientos y hechos de situaciones sociales y laborales en diversos audios en forma clara en idioma ingles,  en contextos sociales y laborales vinculados al programa de estudios</v>
      </c>
      <c r="C223" s="174" t="s">
        <v>978</v>
      </c>
      <c r="D223" s="13"/>
      <c r="E223" s="13"/>
      <c r="F223" s="14"/>
      <c r="G223" s="14"/>
      <c r="H223" s="14"/>
      <c r="I223" s="14"/>
      <c r="J223" s="14"/>
      <c r="K223" s="14"/>
      <c r="L223" s="300"/>
      <c r="M223" s="95" t="str">
        <f t="shared" ref="M223:M286" si="5">B223</f>
        <v>C1.I2 Expresa conceptos, ideas, sentimientos y hechos de situaciones sociales y laborales en diversos audios en forma clara en idioma ingles,  en contextos sociales y laborales vinculados al programa de estudios</v>
      </c>
    </row>
    <row r="224" spans="1:13" ht="66.75" customHeight="1" x14ac:dyDescent="0.2">
      <c r="A224" s="296"/>
      <c r="B224" s="175" t="str">
        <f>Capacidades!M513</f>
        <v>C1.I3 Dialoga con diversos interlocutores en medios presenciales y virtuales,  en el idioma inglés, con asertividad,  sin estereotipos de género u otros, en contextos sociales y laborales al programa de estudios.</v>
      </c>
      <c r="C224" s="174" t="s">
        <v>979</v>
      </c>
      <c r="D224" s="13"/>
      <c r="E224" s="13"/>
      <c r="F224" s="14"/>
      <c r="G224" s="14"/>
      <c r="H224" s="14"/>
      <c r="I224" s="14"/>
      <c r="J224" s="14"/>
      <c r="K224" s="14"/>
      <c r="L224" s="300"/>
      <c r="M224" s="95" t="str">
        <f t="shared" si="5"/>
        <v>C1.I3 Dialoga con diversos interlocutores en medios presenciales y virtuales,  en el idioma inglés, con asertividad,  sin estereotipos de género u otros, en contextos sociales y laborales al programa de estudios.</v>
      </c>
    </row>
    <row r="225" spans="1:13" hidden="1" x14ac:dyDescent="0.2">
      <c r="A225" s="296"/>
      <c r="B225" s="175" t="str">
        <f>Capacidades!M514</f>
        <v xml:space="preserve">   </v>
      </c>
      <c r="C225" s="174"/>
      <c r="D225" s="13"/>
      <c r="E225" s="13"/>
      <c r="F225" s="14"/>
      <c r="G225" s="14"/>
      <c r="H225" s="14"/>
      <c r="I225" s="14"/>
      <c r="J225" s="14"/>
      <c r="K225" s="14"/>
      <c r="L225" s="300"/>
      <c r="M225" s="95" t="str">
        <f t="shared" si="5"/>
        <v xml:space="preserve">   </v>
      </c>
    </row>
    <row r="226" spans="1:13" hidden="1" x14ac:dyDescent="0.2">
      <c r="A226" s="296"/>
      <c r="B226" s="175" t="str">
        <f>Capacidades!M515</f>
        <v xml:space="preserve">   </v>
      </c>
      <c r="C226" s="174"/>
      <c r="D226" s="13"/>
      <c r="E226" s="13"/>
      <c r="F226" s="14"/>
      <c r="G226" s="14"/>
      <c r="H226" s="14"/>
      <c r="I226" s="14"/>
      <c r="J226" s="14"/>
      <c r="K226" s="14"/>
      <c r="L226" s="300"/>
      <c r="M226" s="95" t="str">
        <f t="shared" si="5"/>
        <v xml:space="preserve">   </v>
      </c>
    </row>
    <row r="227" spans="1:13" hidden="1" x14ac:dyDescent="0.2">
      <c r="A227" s="296"/>
      <c r="B227" s="175" t="str">
        <f>Capacidades!M516</f>
        <v xml:space="preserve">   </v>
      </c>
      <c r="C227" s="174"/>
      <c r="D227" s="13"/>
      <c r="E227" s="13"/>
      <c r="F227" s="14"/>
      <c r="G227" s="14"/>
      <c r="H227" s="14"/>
      <c r="I227" s="14"/>
      <c r="J227" s="14"/>
      <c r="K227" s="14"/>
      <c r="L227" s="300"/>
      <c r="M227" s="95" t="str">
        <f t="shared" si="5"/>
        <v xml:space="preserve">   </v>
      </c>
    </row>
    <row r="228" spans="1:13" hidden="1" x14ac:dyDescent="0.2">
      <c r="A228" s="296"/>
      <c r="B228" s="175" t="str">
        <f>Capacidades!M517</f>
        <v xml:space="preserve">   </v>
      </c>
      <c r="C228" s="174"/>
      <c r="D228" s="13"/>
      <c r="E228" s="13"/>
      <c r="F228" s="14"/>
      <c r="G228" s="14"/>
      <c r="H228" s="14"/>
      <c r="I228" s="14"/>
      <c r="J228" s="14"/>
      <c r="K228" s="14"/>
      <c r="L228" s="300"/>
      <c r="M228" s="95" t="str">
        <f t="shared" si="5"/>
        <v xml:space="preserve">   </v>
      </c>
    </row>
    <row r="229" spans="1:13" hidden="1" x14ac:dyDescent="0.2">
      <c r="A229" s="296"/>
      <c r="B229" s="175" t="str">
        <f>Capacidades!M518</f>
        <v xml:space="preserve">   </v>
      </c>
      <c r="C229" s="174"/>
      <c r="D229" s="13"/>
      <c r="E229" s="13"/>
      <c r="F229" s="14"/>
      <c r="G229" s="14"/>
      <c r="H229" s="14"/>
      <c r="I229" s="14"/>
      <c r="J229" s="14"/>
      <c r="K229" s="14"/>
      <c r="L229" s="300"/>
      <c r="M229" s="95" t="str">
        <f t="shared" si="5"/>
        <v xml:space="preserve">   </v>
      </c>
    </row>
    <row r="230" spans="1:13" hidden="1" x14ac:dyDescent="0.2">
      <c r="A230" s="296"/>
      <c r="B230" s="175" t="str">
        <f>Capacidades!M519</f>
        <v xml:space="preserve">   </v>
      </c>
      <c r="C230" s="174"/>
      <c r="D230" s="13"/>
      <c r="E230" s="13"/>
      <c r="F230" s="14"/>
      <c r="G230" s="14"/>
      <c r="H230" s="14"/>
      <c r="I230" s="14"/>
      <c r="J230" s="14"/>
      <c r="K230" s="14"/>
      <c r="L230" s="300"/>
      <c r="M230" s="95" t="str">
        <f t="shared" si="5"/>
        <v xml:space="preserve">   </v>
      </c>
    </row>
    <row r="231" spans="1:13" hidden="1" x14ac:dyDescent="0.2">
      <c r="A231" s="297"/>
      <c r="B231" s="175" t="str">
        <f>Capacidades!M520</f>
        <v xml:space="preserve">   </v>
      </c>
      <c r="C231" s="174"/>
      <c r="D231" s="15"/>
      <c r="E231" s="15"/>
      <c r="F231" s="16"/>
      <c r="G231" s="16"/>
      <c r="H231" s="16"/>
      <c r="I231" s="16"/>
      <c r="J231" s="16"/>
      <c r="K231" s="16"/>
      <c r="L231" s="301"/>
      <c r="M231" s="95" t="str">
        <f t="shared" si="5"/>
        <v xml:space="preserve">   </v>
      </c>
    </row>
    <row r="232" spans="1:13" ht="58.5" customHeight="1" x14ac:dyDescent="0.2">
      <c r="A232" s="295" t="str">
        <f>Capacidades!L521</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B232" s="175" t="str">
        <f>Capacidades!M521</f>
        <v>C2.I1 Lee de manera comprensiva textos cortos en inglés relacionados a su programa de estudios, extrayendo las ideas principales</v>
      </c>
      <c r="C232" s="174" t="s">
        <v>980</v>
      </c>
      <c r="D232" s="11" t="str">
        <f>Organización_Modular!F62</f>
        <v>Comprension y redaccion en ingles</v>
      </c>
      <c r="E232" s="11" t="str">
        <f>Organización_Modular!G62</f>
        <v>IV</v>
      </c>
      <c r="F232" s="11">
        <f>Organización_Modular!H62</f>
        <v>2</v>
      </c>
      <c r="G232" s="11">
        <f>Organización_Modular!I62</f>
        <v>1</v>
      </c>
      <c r="H232" s="12">
        <f>SUM(F232:G232)</f>
        <v>3</v>
      </c>
      <c r="I232" s="12">
        <f>F232*16</f>
        <v>32</v>
      </c>
      <c r="J232" s="12">
        <f>G232*32</f>
        <v>32</v>
      </c>
      <c r="K232" s="12">
        <f>SUM(I232:J232)</f>
        <v>64</v>
      </c>
      <c r="L232" s="299" t="s">
        <v>986</v>
      </c>
      <c r="M232" s="95" t="str">
        <f t="shared" si="5"/>
        <v>C2.I1 Lee de manera comprensiva textos cortos en inglés relacionados a su programa de estudios, extrayendo las ideas principales</v>
      </c>
    </row>
    <row r="233" spans="1:13" ht="80.25" customHeight="1" x14ac:dyDescent="0.2">
      <c r="A233" s="296"/>
      <c r="B233" s="175" t="str">
        <f>Capacidades!M522</f>
        <v xml:space="preserve">C2.I2 Procesa textos cortos en inglés relacionados a su programa de estudios utilizando el vocabulario técnico. </v>
      </c>
      <c r="C233" s="174" t="s">
        <v>981</v>
      </c>
      <c r="D233" s="13"/>
      <c r="E233" s="13"/>
      <c r="F233" s="14"/>
      <c r="G233" s="14"/>
      <c r="H233" s="14"/>
      <c r="I233" s="14"/>
      <c r="J233" s="14"/>
      <c r="K233" s="14"/>
      <c r="L233" s="300"/>
      <c r="M233" s="95" t="str">
        <f t="shared" si="5"/>
        <v xml:space="preserve">C2.I2 Procesa textos cortos en inglés relacionados a su programa de estudios utilizando el vocabulario técnico. </v>
      </c>
    </row>
    <row r="234" spans="1:13" ht="76.5" customHeight="1" x14ac:dyDescent="0.2">
      <c r="A234" s="296"/>
      <c r="B234" s="175" t="str">
        <f>Capacidades!M523</f>
        <v>C2.I3 Comunica la información leída de forma oral, aplicando vocabulario y gramática del idioma inglés, en contextos sociales y laborales relacionados al programa de estudios.</v>
      </c>
      <c r="C234" s="174" t="s">
        <v>982</v>
      </c>
      <c r="D234" s="13"/>
      <c r="E234" s="13"/>
      <c r="F234" s="14"/>
      <c r="G234" s="14"/>
      <c r="H234" s="14"/>
      <c r="I234" s="14"/>
      <c r="J234" s="14"/>
      <c r="K234" s="14"/>
      <c r="L234" s="300"/>
      <c r="M234" s="95" t="str">
        <f t="shared" si="5"/>
        <v>C2.I3 Comunica la información leída de forma oral, aplicando vocabulario y gramática del idioma inglés, en contextos sociales y laborales relacionados al programa de estudios.</v>
      </c>
    </row>
    <row r="235" spans="1:13" ht="70.5" customHeight="1" x14ac:dyDescent="0.2">
      <c r="A235" s="296"/>
      <c r="B235" s="175" t="str">
        <f>Capacidades!M524</f>
        <v>C3.I1 Elabora  textos escritos básico utilizando vocabulario técnico vinculado al programa de estudios.</v>
      </c>
      <c r="C235" s="174" t="s">
        <v>983</v>
      </c>
      <c r="D235" s="13"/>
      <c r="E235" s="13"/>
      <c r="F235" s="14"/>
      <c r="G235" s="14"/>
      <c r="H235" s="14"/>
      <c r="I235" s="14"/>
      <c r="J235" s="14"/>
      <c r="K235" s="14"/>
      <c r="L235" s="300"/>
      <c r="M235" s="95" t="str">
        <f t="shared" si="5"/>
        <v>C3.I1 Elabora  textos escritos básico utilizando vocabulario técnico vinculado al programa de estudios.</v>
      </c>
    </row>
    <row r="236" spans="1:13" ht="67.5" customHeight="1" x14ac:dyDescent="0.2">
      <c r="A236" s="296"/>
      <c r="B236" s="175" t="str">
        <f>Capacidades!M525</f>
        <v>C3.I2 Traduce  textos relacionados a su programa de estudios al idioma inglés,  con pertinencia contextual y cultural.</v>
      </c>
      <c r="C236" s="174" t="s">
        <v>984</v>
      </c>
      <c r="D236" s="13"/>
      <c r="E236" s="13"/>
      <c r="F236" s="14"/>
      <c r="G236" s="14"/>
      <c r="H236" s="14"/>
      <c r="I236" s="14"/>
      <c r="J236" s="14"/>
      <c r="K236" s="14"/>
      <c r="L236" s="300"/>
      <c r="M236" s="95" t="str">
        <f t="shared" si="5"/>
        <v>C3.I2 Traduce  textos relacionados a su programa de estudios al idioma inglés,  con pertinencia contextual y cultural.</v>
      </c>
    </row>
    <row r="237" spans="1:13" hidden="1" x14ac:dyDescent="0.2">
      <c r="A237" s="296"/>
      <c r="B237" s="175" t="str">
        <f>Capacidades!M526</f>
        <v xml:space="preserve">   </v>
      </c>
      <c r="C237" s="174"/>
      <c r="D237" s="13"/>
      <c r="E237" s="13"/>
      <c r="F237" s="14"/>
      <c r="G237" s="14"/>
      <c r="H237" s="14"/>
      <c r="I237" s="14"/>
      <c r="J237" s="14"/>
      <c r="K237" s="14"/>
      <c r="L237" s="300"/>
      <c r="M237" s="95" t="str">
        <f t="shared" si="5"/>
        <v xml:space="preserve">   </v>
      </c>
    </row>
    <row r="238" spans="1:13" hidden="1" x14ac:dyDescent="0.2">
      <c r="A238" s="296"/>
      <c r="B238" s="175" t="str">
        <f>Capacidades!M527</f>
        <v xml:space="preserve">   </v>
      </c>
      <c r="C238" s="174"/>
      <c r="D238" s="13"/>
      <c r="E238" s="13"/>
      <c r="F238" s="14"/>
      <c r="G238" s="14"/>
      <c r="H238" s="14"/>
      <c r="I238" s="14"/>
      <c r="J238" s="14"/>
      <c r="K238" s="14"/>
      <c r="L238" s="300"/>
      <c r="M238" s="95" t="str">
        <f t="shared" si="5"/>
        <v xml:space="preserve">   </v>
      </c>
    </row>
    <row r="239" spans="1:13" hidden="1" x14ac:dyDescent="0.2">
      <c r="A239" s="296"/>
      <c r="B239" s="175" t="str">
        <f>Capacidades!M528</f>
        <v xml:space="preserve">   </v>
      </c>
      <c r="C239" s="174"/>
      <c r="D239" s="13"/>
      <c r="E239" s="13"/>
      <c r="F239" s="14"/>
      <c r="G239" s="14"/>
      <c r="H239" s="14"/>
      <c r="I239" s="14"/>
      <c r="J239" s="14"/>
      <c r="K239" s="14"/>
      <c r="L239" s="300"/>
      <c r="M239" s="95" t="str">
        <f t="shared" si="5"/>
        <v xml:space="preserve">   </v>
      </c>
    </row>
    <row r="240" spans="1:13" ht="3" hidden="1" customHeight="1" x14ac:dyDescent="0.2">
      <c r="A240" s="296"/>
      <c r="B240" s="175" t="str">
        <f>Capacidades!M529</f>
        <v xml:space="preserve">   </v>
      </c>
      <c r="C240" s="174"/>
      <c r="D240" s="13"/>
      <c r="E240" s="13"/>
      <c r="F240" s="14"/>
      <c r="G240" s="14"/>
      <c r="H240" s="14"/>
      <c r="I240" s="14"/>
      <c r="J240" s="14"/>
      <c r="K240" s="14"/>
      <c r="L240" s="300"/>
      <c r="M240" s="95" t="str">
        <f t="shared" si="5"/>
        <v xml:space="preserve">   </v>
      </c>
    </row>
    <row r="241" spans="1:13" hidden="1" x14ac:dyDescent="0.2">
      <c r="A241" s="297"/>
      <c r="B241" s="175" t="str">
        <f>Capacidades!M530</f>
        <v xml:space="preserve">   </v>
      </c>
      <c r="C241" s="177"/>
      <c r="D241" s="13"/>
      <c r="E241" s="13"/>
      <c r="F241" s="14"/>
      <c r="G241" s="14"/>
      <c r="H241" s="14"/>
      <c r="I241" s="14"/>
      <c r="J241" s="14"/>
      <c r="K241" s="14"/>
      <c r="L241" s="300"/>
      <c r="M241" s="95" t="str">
        <f t="shared" si="5"/>
        <v xml:space="preserve">   </v>
      </c>
    </row>
    <row r="242" spans="1:13" hidden="1" x14ac:dyDescent="0.2">
      <c r="A242" s="295" t="str">
        <f>Capacidades!L531</f>
        <v xml:space="preserve">       </v>
      </c>
      <c r="B242" s="175" t="str">
        <f>Capacidades!M531</f>
        <v xml:space="preserve">   </v>
      </c>
      <c r="C242" s="174"/>
      <c r="D242" s="11">
        <f>Organización_Modular!F63</f>
        <v>0</v>
      </c>
      <c r="E242" s="11">
        <f>Organización_Modular!G63</f>
        <v>0</v>
      </c>
      <c r="F242" s="11">
        <f>Organización_Modular!H63</f>
        <v>0</v>
      </c>
      <c r="G242" s="11">
        <f>Organización_Modular!I63</f>
        <v>0</v>
      </c>
      <c r="H242" s="12">
        <f>SUM(F242:G242)</f>
        <v>0</v>
      </c>
      <c r="I242" s="12">
        <f>F242*16</f>
        <v>0</v>
      </c>
      <c r="J242" s="12">
        <f>G242*32</f>
        <v>0</v>
      </c>
      <c r="K242" s="12">
        <f>SUM(I242:J242)</f>
        <v>0</v>
      </c>
      <c r="L242" s="299"/>
      <c r="M242" s="95" t="str">
        <f t="shared" si="5"/>
        <v xml:space="preserve">   </v>
      </c>
    </row>
    <row r="243" spans="1:13" hidden="1" x14ac:dyDescent="0.2">
      <c r="A243" s="296"/>
      <c r="B243" s="175" t="str">
        <f>Capacidades!M532</f>
        <v xml:space="preserve">   </v>
      </c>
      <c r="C243" s="174"/>
      <c r="D243" s="13"/>
      <c r="E243" s="13"/>
      <c r="F243" s="14"/>
      <c r="G243" s="14"/>
      <c r="H243" s="14"/>
      <c r="I243" s="14"/>
      <c r="J243" s="14"/>
      <c r="K243" s="14"/>
      <c r="L243" s="300"/>
      <c r="M243" s="95" t="str">
        <f t="shared" si="5"/>
        <v xml:space="preserve">   </v>
      </c>
    </row>
    <row r="244" spans="1:13" hidden="1" x14ac:dyDescent="0.2">
      <c r="A244" s="296"/>
      <c r="B244" s="175" t="str">
        <f>Capacidades!M533</f>
        <v xml:space="preserve">   </v>
      </c>
      <c r="C244" s="174"/>
      <c r="D244" s="13"/>
      <c r="E244" s="13"/>
      <c r="F244" s="14"/>
      <c r="G244" s="14"/>
      <c r="H244" s="14"/>
      <c r="I244" s="14"/>
      <c r="J244" s="14"/>
      <c r="K244" s="14"/>
      <c r="L244" s="300"/>
      <c r="M244" s="95" t="str">
        <f t="shared" si="5"/>
        <v xml:space="preserve">   </v>
      </c>
    </row>
    <row r="245" spans="1:13" hidden="1" x14ac:dyDescent="0.2">
      <c r="A245" s="296"/>
      <c r="B245" s="175" t="str">
        <f>Capacidades!M534</f>
        <v xml:space="preserve">   </v>
      </c>
      <c r="C245" s="174"/>
      <c r="D245" s="13"/>
      <c r="E245" s="13"/>
      <c r="F245" s="14"/>
      <c r="G245" s="14"/>
      <c r="H245" s="14"/>
      <c r="I245" s="14"/>
      <c r="J245" s="14"/>
      <c r="K245" s="14"/>
      <c r="L245" s="300"/>
      <c r="M245" s="95" t="str">
        <f t="shared" si="5"/>
        <v xml:space="preserve">   </v>
      </c>
    </row>
    <row r="246" spans="1:13" hidden="1" x14ac:dyDescent="0.2">
      <c r="A246" s="296"/>
      <c r="B246" s="175" t="str">
        <f>Capacidades!M535</f>
        <v xml:space="preserve">   </v>
      </c>
      <c r="C246" s="174"/>
      <c r="D246" s="13"/>
      <c r="E246" s="13"/>
      <c r="F246" s="14"/>
      <c r="G246" s="14"/>
      <c r="H246" s="14"/>
      <c r="I246" s="14"/>
      <c r="J246" s="14"/>
      <c r="K246" s="14"/>
      <c r="L246" s="300"/>
      <c r="M246" s="95" t="str">
        <f t="shared" si="5"/>
        <v xml:space="preserve">   </v>
      </c>
    </row>
    <row r="247" spans="1:13" hidden="1" x14ac:dyDescent="0.2">
      <c r="A247" s="296"/>
      <c r="B247" s="175" t="str">
        <f>Capacidades!M536</f>
        <v xml:space="preserve">   </v>
      </c>
      <c r="C247" s="174"/>
      <c r="D247" s="13"/>
      <c r="E247" s="13"/>
      <c r="F247" s="14"/>
      <c r="G247" s="14"/>
      <c r="H247" s="14"/>
      <c r="I247" s="14"/>
      <c r="J247" s="14"/>
      <c r="K247" s="14"/>
      <c r="L247" s="300"/>
      <c r="M247" s="95" t="str">
        <f t="shared" si="5"/>
        <v xml:space="preserve">   </v>
      </c>
    </row>
    <row r="248" spans="1:13" hidden="1" x14ac:dyDescent="0.2">
      <c r="A248" s="296"/>
      <c r="B248" s="175" t="str">
        <f>Capacidades!M537</f>
        <v xml:space="preserve">   </v>
      </c>
      <c r="C248" s="174"/>
      <c r="D248" s="13"/>
      <c r="E248" s="13"/>
      <c r="F248" s="14"/>
      <c r="G248" s="14"/>
      <c r="H248" s="14"/>
      <c r="I248" s="14"/>
      <c r="J248" s="14"/>
      <c r="K248" s="14"/>
      <c r="L248" s="300"/>
      <c r="M248" s="95" t="str">
        <f t="shared" si="5"/>
        <v xml:space="preserve">   </v>
      </c>
    </row>
    <row r="249" spans="1:13" hidden="1" x14ac:dyDescent="0.2">
      <c r="A249" s="296"/>
      <c r="B249" s="175" t="str">
        <f>Capacidades!M538</f>
        <v xml:space="preserve">   </v>
      </c>
      <c r="C249" s="174"/>
      <c r="D249" s="13"/>
      <c r="E249" s="13"/>
      <c r="F249" s="14"/>
      <c r="G249" s="14"/>
      <c r="H249" s="14"/>
      <c r="I249" s="14"/>
      <c r="J249" s="14"/>
      <c r="K249" s="14"/>
      <c r="L249" s="300"/>
      <c r="M249" s="95" t="str">
        <f t="shared" si="5"/>
        <v xml:space="preserve">   </v>
      </c>
    </row>
    <row r="250" spans="1:13" hidden="1" x14ac:dyDescent="0.2">
      <c r="A250" s="296"/>
      <c r="B250" s="175" t="str">
        <f>Capacidades!M539</f>
        <v xml:space="preserve">   </v>
      </c>
      <c r="C250" s="174"/>
      <c r="D250" s="13"/>
      <c r="E250" s="13"/>
      <c r="F250" s="14"/>
      <c r="G250" s="14"/>
      <c r="H250" s="14"/>
      <c r="I250" s="14"/>
      <c r="J250" s="14"/>
      <c r="K250" s="14"/>
      <c r="L250" s="300"/>
      <c r="M250" s="95" t="str">
        <f t="shared" si="5"/>
        <v xml:space="preserve">   </v>
      </c>
    </row>
    <row r="251" spans="1:13" hidden="1" x14ac:dyDescent="0.2">
      <c r="A251" s="297"/>
      <c r="B251" s="175" t="str">
        <f>Capacidades!M540</f>
        <v xml:space="preserve">   </v>
      </c>
      <c r="C251" s="177"/>
      <c r="D251" s="13"/>
      <c r="E251" s="13"/>
      <c r="F251" s="14"/>
      <c r="G251" s="14"/>
      <c r="H251" s="14"/>
      <c r="I251" s="14"/>
      <c r="J251" s="14"/>
      <c r="K251" s="14"/>
      <c r="L251" s="300"/>
      <c r="M251" s="95" t="str">
        <f t="shared" si="5"/>
        <v xml:space="preserve">   </v>
      </c>
    </row>
    <row r="252" spans="1:13" hidden="1" x14ac:dyDescent="0.2">
      <c r="A252" s="295" t="str">
        <f>Capacidades!L541</f>
        <v xml:space="preserve">       </v>
      </c>
      <c r="B252" s="175" t="str">
        <f>Capacidades!M541</f>
        <v xml:space="preserve">   </v>
      </c>
      <c r="C252" s="174"/>
      <c r="D252" s="11">
        <f>Organización_Modular!F64</f>
        <v>0</v>
      </c>
      <c r="E252" s="11">
        <f>Organización_Modular!G64</f>
        <v>0</v>
      </c>
      <c r="F252" s="11">
        <f>Organización_Modular!H64</f>
        <v>0</v>
      </c>
      <c r="G252" s="11">
        <f>Organización_Modular!I64</f>
        <v>0</v>
      </c>
      <c r="H252" s="12">
        <f>SUM(F252:G252)</f>
        <v>0</v>
      </c>
      <c r="I252" s="12">
        <f>F252*16</f>
        <v>0</v>
      </c>
      <c r="J252" s="12">
        <f>G252*32</f>
        <v>0</v>
      </c>
      <c r="K252" s="12">
        <f>SUM(I252:J252)</f>
        <v>0</v>
      </c>
      <c r="L252" s="299"/>
      <c r="M252" s="95" t="str">
        <f t="shared" si="5"/>
        <v xml:space="preserve">   </v>
      </c>
    </row>
    <row r="253" spans="1:13" hidden="1" x14ac:dyDescent="0.2">
      <c r="A253" s="296"/>
      <c r="B253" s="175" t="str">
        <f>Capacidades!M542</f>
        <v xml:space="preserve">   </v>
      </c>
      <c r="C253" s="174"/>
      <c r="D253" s="13"/>
      <c r="E253" s="13"/>
      <c r="F253" s="14"/>
      <c r="G253" s="14"/>
      <c r="H253" s="14"/>
      <c r="I253" s="14"/>
      <c r="J253" s="14"/>
      <c r="K253" s="14"/>
      <c r="L253" s="300"/>
      <c r="M253" s="95" t="str">
        <f t="shared" si="5"/>
        <v xml:space="preserve">   </v>
      </c>
    </row>
    <row r="254" spans="1:13" hidden="1" x14ac:dyDescent="0.2">
      <c r="A254" s="296"/>
      <c r="B254" s="175" t="str">
        <f>Capacidades!M543</f>
        <v xml:space="preserve">   </v>
      </c>
      <c r="C254" s="174"/>
      <c r="D254" s="13"/>
      <c r="E254" s="13"/>
      <c r="F254" s="14"/>
      <c r="G254" s="14"/>
      <c r="H254" s="14"/>
      <c r="I254" s="14"/>
      <c r="J254" s="14"/>
      <c r="K254" s="14"/>
      <c r="L254" s="300"/>
      <c r="M254" s="95" t="str">
        <f t="shared" si="5"/>
        <v xml:space="preserve">   </v>
      </c>
    </row>
    <row r="255" spans="1:13" hidden="1" x14ac:dyDescent="0.2">
      <c r="A255" s="296"/>
      <c r="B255" s="175" t="str">
        <f>Capacidades!M544</f>
        <v xml:space="preserve">   </v>
      </c>
      <c r="C255" s="174"/>
      <c r="D255" s="13"/>
      <c r="E255" s="13"/>
      <c r="F255" s="14"/>
      <c r="G255" s="14"/>
      <c r="H255" s="14"/>
      <c r="I255" s="14"/>
      <c r="J255" s="14"/>
      <c r="K255" s="14"/>
      <c r="L255" s="300"/>
      <c r="M255" s="95" t="str">
        <f t="shared" si="5"/>
        <v xml:space="preserve">   </v>
      </c>
    </row>
    <row r="256" spans="1:13" hidden="1" x14ac:dyDescent="0.2">
      <c r="A256" s="296"/>
      <c r="B256" s="175" t="str">
        <f>Capacidades!M545</f>
        <v xml:space="preserve">   </v>
      </c>
      <c r="C256" s="174"/>
      <c r="D256" s="13"/>
      <c r="E256" s="13"/>
      <c r="F256" s="14"/>
      <c r="G256" s="14"/>
      <c r="H256" s="14"/>
      <c r="I256" s="14"/>
      <c r="J256" s="14"/>
      <c r="K256" s="14"/>
      <c r="L256" s="300"/>
      <c r="M256" s="95" t="str">
        <f t="shared" si="5"/>
        <v xml:space="preserve">   </v>
      </c>
    </row>
    <row r="257" spans="1:13" hidden="1" x14ac:dyDescent="0.2">
      <c r="A257" s="296"/>
      <c r="B257" s="175" t="str">
        <f>Capacidades!M546</f>
        <v xml:space="preserve">   </v>
      </c>
      <c r="C257" s="174"/>
      <c r="D257" s="13"/>
      <c r="E257" s="13"/>
      <c r="F257" s="14"/>
      <c r="G257" s="14"/>
      <c r="H257" s="14"/>
      <c r="I257" s="14"/>
      <c r="J257" s="14"/>
      <c r="K257" s="14"/>
      <c r="L257" s="300"/>
      <c r="M257" s="95" t="str">
        <f t="shared" si="5"/>
        <v xml:space="preserve">   </v>
      </c>
    </row>
    <row r="258" spans="1:13" hidden="1" x14ac:dyDescent="0.2">
      <c r="A258" s="296"/>
      <c r="B258" s="175" t="str">
        <f>Capacidades!M547</f>
        <v xml:space="preserve">   </v>
      </c>
      <c r="C258" s="174"/>
      <c r="D258" s="13"/>
      <c r="E258" s="13"/>
      <c r="F258" s="14"/>
      <c r="G258" s="14"/>
      <c r="H258" s="14"/>
      <c r="I258" s="14"/>
      <c r="J258" s="14"/>
      <c r="K258" s="14"/>
      <c r="L258" s="300"/>
      <c r="M258" s="95" t="str">
        <f t="shared" si="5"/>
        <v xml:space="preserve">   </v>
      </c>
    </row>
    <row r="259" spans="1:13" hidden="1" x14ac:dyDescent="0.2">
      <c r="A259" s="296"/>
      <c r="B259" s="175" t="str">
        <f>Capacidades!M548</f>
        <v xml:space="preserve">   </v>
      </c>
      <c r="C259" s="174"/>
      <c r="D259" s="13"/>
      <c r="E259" s="13"/>
      <c r="F259" s="14"/>
      <c r="G259" s="14"/>
      <c r="H259" s="14"/>
      <c r="I259" s="14"/>
      <c r="J259" s="14"/>
      <c r="K259" s="14"/>
      <c r="L259" s="300"/>
      <c r="M259" s="95" t="str">
        <f t="shared" si="5"/>
        <v xml:space="preserve">   </v>
      </c>
    </row>
    <row r="260" spans="1:13" hidden="1" x14ac:dyDescent="0.2">
      <c r="A260" s="296"/>
      <c r="B260" s="175" t="str">
        <f>Capacidades!M549</f>
        <v xml:space="preserve">   </v>
      </c>
      <c r="C260" s="174"/>
      <c r="D260" s="13"/>
      <c r="E260" s="13"/>
      <c r="F260" s="14"/>
      <c r="G260" s="14"/>
      <c r="H260" s="14"/>
      <c r="I260" s="14"/>
      <c r="J260" s="14"/>
      <c r="K260" s="14"/>
      <c r="L260" s="300"/>
      <c r="M260" s="95" t="str">
        <f t="shared" si="5"/>
        <v xml:space="preserve">   </v>
      </c>
    </row>
    <row r="261" spans="1:13" hidden="1" x14ac:dyDescent="0.2">
      <c r="A261" s="297"/>
      <c r="B261" s="175" t="str">
        <f>Capacidades!M550</f>
        <v xml:space="preserve">   </v>
      </c>
      <c r="C261" s="177"/>
      <c r="D261" s="13"/>
      <c r="E261" s="13"/>
      <c r="F261" s="14"/>
      <c r="G261" s="14"/>
      <c r="H261" s="14"/>
      <c r="I261" s="14"/>
      <c r="J261" s="14"/>
      <c r="K261" s="14"/>
      <c r="L261" s="300"/>
      <c r="M261" s="95" t="str">
        <f t="shared" si="5"/>
        <v xml:space="preserve">   </v>
      </c>
    </row>
    <row r="262" spans="1:13" ht="11.25" hidden="1" customHeight="1" x14ac:dyDescent="0.2">
      <c r="A262" s="295" t="str">
        <f>Capacidades!L551</f>
        <v xml:space="preserve">       </v>
      </c>
      <c r="B262" s="175" t="str">
        <f>Capacidades!M551</f>
        <v xml:space="preserve">   </v>
      </c>
      <c r="C262" s="174"/>
      <c r="D262" s="11">
        <f>Organización_Modular!F65</f>
        <v>0</v>
      </c>
      <c r="E262" s="11">
        <f>Organización_Modular!G65</f>
        <v>0</v>
      </c>
      <c r="F262" s="11">
        <f>Organización_Modular!H65</f>
        <v>0</v>
      </c>
      <c r="G262" s="11">
        <f>Organización_Modular!I65</f>
        <v>0</v>
      </c>
      <c r="H262" s="12">
        <f>SUM(F262:G262)</f>
        <v>0</v>
      </c>
      <c r="I262" s="12">
        <f>F262*16</f>
        <v>0</v>
      </c>
      <c r="J262" s="12">
        <f>G262*32</f>
        <v>0</v>
      </c>
      <c r="K262" s="12">
        <f>SUM(I262:J262)</f>
        <v>0</v>
      </c>
      <c r="L262" s="299"/>
      <c r="M262" s="95" t="str">
        <f t="shared" si="5"/>
        <v xml:space="preserve">   </v>
      </c>
    </row>
    <row r="263" spans="1:13" hidden="1" x14ac:dyDescent="0.2">
      <c r="A263" s="296"/>
      <c r="B263" s="175" t="str">
        <f>Capacidades!M552</f>
        <v xml:space="preserve">   </v>
      </c>
      <c r="C263" s="174"/>
      <c r="D263" s="13"/>
      <c r="E263" s="13"/>
      <c r="F263" s="14"/>
      <c r="G263" s="14"/>
      <c r="H263" s="14"/>
      <c r="I263" s="14"/>
      <c r="J263" s="14"/>
      <c r="K263" s="14"/>
      <c r="L263" s="300"/>
      <c r="M263" s="95" t="str">
        <f t="shared" si="5"/>
        <v xml:space="preserve">   </v>
      </c>
    </row>
    <row r="264" spans="1:13" hidden="1" x14ac:dyDescent="0.2">
      <c r="A264" s="296"/>
      <c r="B264" s="175" t="str">
        <f>Capacidades!M553</f>
        <v xml:space="preserve">   </v>
      </c>
      <c r="C264" s="174"/>
      <c r="D264" s="13"/>
      <c r="E264" s="13"/>
      <c r="F264" s="14"/>
      <c r="G264" s="14"/>
      <c r="H264" s="14"/>
      <c r="I264" s="14"/>
      <c r="J264" s="14"/>
      <c r="K264" s="14"/>
      <c r="L264" s="300"/>
      <c r="M264" s="95" t="str">
        <f t="shared" si="5"/>
        <v xml:space="preserve">   </v>
      </c>
    </row>
    <row r="265" spans="1:13" hidden="1" x14ac:dyDescent="0.2">
      <c r="A265" s="296"/>
      <c r="B265" s="175" t="str">
        <f>Capacidades!M554</f>
        <v xml:space="preserve">   </v>
      </c>
      <c r="C265" s="174"/>
      <c r="D265" s="13"/>
      <c r="E265" s="13"/>
      <c r="F265" s="14"/>
      <c r="G265" s="14"/>
      <c r="H265" s="14"/>
      <c r="I265" s="14"/>
      <c r="J265" s="14"/>
      <c r="K265" s="14"/>
      <c r="L265" s="300"/>
      <c r="M265" s="95" t="str">
        <f t="shared" si="5"/>
        <v xml:space="preserve">   </v>
      </c>
    </row>
    <row r="266" spans="1:13" hidden="1" x14ac:dyDescent="0.2">
      <c r="A266" s="296"/>
      <c r="B266" s="175" t="str">
        <f>Capacidades!M555</f>
        <v xml:space="preserve">   </v>
      </c>
      <c r="C266" s="174"/>
      <c r="D266" s="13"/>
      <c r="E266" s="13"/>
      <c r="F266" s="14"/>
      <c r="G266" s="14"/>
      <c r="H266" s="14"/>
      <c r="I266" s="14"/>
      <c r="J266" s="14"/>
      <c r="K266" s="14"/>
      <c r="L266" s="300"/>
      <c r="M266" s="95" t="str">
        <f t="shared" si="5"/>
        <v xml:space="preserve">   </v>
      </c>
    </row>
    <row r="267" spans="1:13" hidden="1" x14ac:dyDescent="0.2">
      <c r="A267" s="296"/>
      <c r="B267" s="175" t="str">
        <f>Capacidades!M556</f>
        <v xml:space="preserve">   </v>
      </c>
      <c r="C267" s="174"/>
      <c r="D267" s="13"/>
      <c r="E267" s="13"/>
      <c r="F267" s="14"/>
      <c r="G267" s="14"/>
      <c r="H267" s="14"/>
      <c r="I267" s="14"/>
      <c r="J267" s="14"/>
      <c r="K267" s="14"/>
      <c r="L267" s="300"/>
      <c r="M267" s="95" t="str">
        <f t="shared" si="5"/>
        <v xml:space="preserve">   </v>
      </c>
    </row>
    <row r="268" spans="1:13" hidden="1" x14ac:dyDescent="0.2">
      <c r="A268" s="296"/>
      <c r="B268" s="175" t="str">
        <f>Capacidades!M557</f>
        <v xml:space="preserve">   </v>
      </c>
      <c r="C268" s="174"/>
      <c r="D268" s="13"/>
      <c r="E268" s="13"/>
      <c r="F268" s="14"/>
      <c r="G268" s="14"/>
      <c r="H268" s="14"/>
      <c r="I268" s="14"/>
      <c r="J268" s="14"/>
      <c r="K268" s="14"/>
      <c r="L268" s="300"/>
      <c r="M268" s="95" t="str">
        <f t="shared" si="5"/>
        <v xml:space="preserve">   </v>
      </c>
    </row>
    <row r="269" spans="1:13" hidden="1" x14ac:dyDescent="0.2">
      <c r="A269" s="296"/>
      <c r="B269" s="175" t="str">
        <f>Capacidades!M558</f>
        <v xml:space="preserve">   </v>
      </c>
      <c r="C269" s="174"/>
      <c r="D269" s="13"/>
      <c r="E269" s="13"/>
      <c r="F269" s="14"/>
      <c r="G269" s="14"/>
      <c r="H269" s="14"/>
      <c r="I269" s="14"/>
      <c r="J269" s="14"/>
      <c r="K269" s="14"/>
      <c r="L269" s="300"/>
      <c r="M269" s="95" t="str">
        <f t="shared" si="5"/>
        <v xml:space="preserve">   </v>
      </c>
    </row>
    <row r="270" spans="1:13" hidden="1" x14ac:dyDescent="0.2">
      <c r="A270" s="296"/>
      <c r="B270" s="175" t="str">
        <f>Capacidades!M559</f>
        <v xml:space="preserve">   </v>
      </c>
      <c r="C270" s="174"/>
      <c r="D270" s="13"/>
      <c r="E270" s="13"/>
      <c r="F270" s="14"/>
      <c r="G270" s="14"/>
      <c r="H270" s="14"/>
      <c r="I270" s="14"/>
      <c r="J270" s="14"/>
      <c r="K270" s="14"/>
      <c r="L270" s="300"/>
      <c r="M270" s="95" t="str">
        <f t="shared" si="5"/>
        <v xml:space="preserve">   </v>
      </c>
    </row>
    <row r="271" spans="1:13" hidden="1" x14ac:dyDescent="0.2">
      <c r="A271" s="297"/>
      <c r="B271" s="175" t="str">
        <f>Capacidades!M560</f>
        <v xml:space="preserve">   </v>
      </c>
      <c r="C271" s="177"/>
      <c r="D271" s="13"/>
      <c r="E271" s="13"/>
      <c r="F271" s="14"/>
      <c r="G271" s="14"/>
      <c r="H271" s="14"/>
      <c r="I271" s="14"/>
      <c r="J271" s="14"/>
      <c r="K271" s="14"/>
      <c r="L271" s="300"/>
      <c r="M271" s="95" t="str">
        <f t="shared" si="5"/>
        <v xml:space="preserve">   </v>
      </c>
    </row>
    <row r="272" spans="1:13" hidden="1" x14ac:dyDescent="0.2">
      <c r="A272" s="295" t="str">
        <f>Capacidades!L561</f>
        <v xml:space="preserve">       </v>
      </c>
      <c r="B272" s="175" t="str">
        <f>Capacidades!M561</f>
        <v xml:space="preserve">   </v>
      </c>
      <c r="C272" s="174"/>
      <c r="D272" s="11">
        <f>Organización_Modular!F66</f>
        <v>0</v>
      </c>
      <c r="E272" s="11">
        <f>Organización_Modular!G66</f>
        <v>0</v>
      </c>
      <c r="F272" s="11">
        <f>Organización_Modular!H66</f>
        <v>0</v>
      </c>
      <c r="G272" s="11">
        <f>Organización_Modular!I66</f>
        <v>0</v>
      </c>
      <c r="H272" s="12">
        <f>SUM(F272:G272)</f>
        <v>0</v>
      </c>
      <c r="I272" s="12">
        <f>F272*16</f>
        <v>0</v>
      </c>
      <c r="J272" s="12">
        <f>G272*32</f>
        <v>0</v>
      </c>
      <c r="K272" s="12">
        <f>SUM(I272:J272)</f>
        <v>0</v>
      </c>
      <c r="L272" s="299"/>
      <c r="M272" s="95" t="str">
        <f t="shared" si="5"/>
        <v xml:space="preserve">   </v>
      </c>
    </row>
    <row r="273" spans="1:13" hidden="1" x14ac:dyDescent="0.2">
      <c r="A273" s="296"/>
      <c r="B273" s="175" t="str">
        <f>Capacidades!M562</f>
        <v xml:space="preserve">   </v>
      </c>
      <c r="C273" s="174"/>
      <c r="D273" s="13"/>
      <c r="E273" s="13"/>
      <c r="F273" s="14"/>
      <c r="G273" s="14"/>
      <c r="H273" s="14"/>
      <c r="I273" s="14"/>
      <c r="J273" s="14"/>
      <c r="K273" s="14"/>
      <c r="L273" s="300"/>
      <c r="M273" s="95" t="str">
        <f t="shared" si="5"/>
        <v xml:space="preserve">   </v>
      </c>
    </row>
    <row r="274" spans="1:13" hidden="1" x14ac:dyDescent="0.2">
      <c r="A274" s="296"/>
      <c r="B274" s="175" t="str">
        <f>Capacidades!M563</f>
        <v xml:space="preserve">   </v>
      </c>
      <c r="C274" s="174"/>
      <c r="D274" s="13"/>
      <c r="E274" s="13"/>
      <c r="F274" s="14"/>
      <c r="G274" s="14"/>
      <c r="H274" s="14"/>
      <c r="I274" s="14"/>
      <c r="J274" s="14"/>
      <c r="K274" s="14"/>
      <c r="L274" s="300"/>
      <c r="M274" s="95" t="str">
        <f t="shared" si="5"/>
        <v xml:space="preserve">   </v>
      </c>
    </row>
    <row r="275" spans="1:13" hidden="1" x14ac:dyDescent="0.2">
      <c r="A275" s="296"/>
      <c r="B275" s="175" t="str">
        <f>Capacidades!M564</f>
        <v xml:space="preserve">   </v>
      </c>
      <c r="C275" s="174"/>
      <c r="D275" s="13"/>
      <c r="E275" s="13"/>
      <c r="F275" s="14"/>
      <c r="G275" s="14"/>
      <c r="H275" s="14"/>
      <c r="I275" s="14"/>
      <c r="J275" s="14"/>
      <c r="K275" s="14"/>
      <c r="L275" s="300"/>
      <c r="M275" s="95" t="str">
        <f t="shared" si="5"/>
        <v xml:space="preserve">   </v>
      </c>
    </row>
    <row r="276" spans="1:13" hidden="1" x14ac:dyDescent="0.2">
      <c r="A276" s="296"/>
      <c r="B276" s="175" t="str">
        <f>Capacidades!M565</f>
        <v xml:space="preserve">   </v>
      </c>
      <c r="C276" s="174"/>
      <c r="D276" s="13"/>
      <c r="E276" s="13"/>
      <c r="F276" s="14"/>
      <c r="G276" s="14"/>
      <c r="H276" s="14"/>
      <c r="I276" s="14"/>
      <c r="J276" s="14"/>
      <c r="K276" s="14"/>
      <c r="L276" s="300"/>
      <c r="M276" s="95" t="str">
        <f t="shared" si="5"/>
        <v xml:space="preserve">   </v>
      </c>
    </row>
    <row r="277" spans="1:13" hidden="1" x14ac:dyDescent="0.2">
      <c r="A277" s="296"/>
      <c r="B277" s="175" t="str">
        <f>Capacidades!M566</f>
        <v xml:space="preserve">   </v>
      </c>
      <c r="C277" s="174"/>
      <c r="D277" s="13"/>
      <c r="E277" s="13"/>
      <c r="F277" s="14"/>
      <c r="G277" s="14"/>
      <c r="H277" s="14"/>
      <c r="I277" s="14"/>
      <c r="J277" s="14"/>
      <c r="K277" s="14"/>
      <c r="L277" s="300"/>
      <c r="M277" s="95" t="str">
        <f t="shared" si="5"/>
        <v xml:space="preserve">   </v>
      </c>
    </row>
    <row r="278" spans="1:13" hidden="1" x14ac:dyDescent="0.2">
      <c r="A278" s="296"/>
      <c r="B278" s="175" t="str">
        <f>Capacidades!M567</f>
        <v xml:space="preserve">   </v>
      </c>
      <c r="C278" s="174"/>
      <c r="D278" s="13"/>
      <c r="E278" s="13"/>
      <c r="F278" s="14"/>
      <c r="G278" s="14"/>
      <c r="H278" s="14"/>
      <c r="I278" s="14"/>
      <c r="J278" s="14"/>
      <c r="K278" s="14"/>
      <c r="L278" s="300"/>
      <c r="M278" s="95" t="str">
        <f t="shared" si="5"/>
        <v xml:space="preserve">   </v>
      </c>
    </row>
    <row r="279" spans="1:13" hidden="1" x14ac:dyDescent="0.2">
      <c r="A279" s="296"/>
      <c r="B279" s="175" t="str">
        <f>Capacidades!M568</f>
        <v xml:space="preserve">   </v>
      </c>
      <c r="C279" s="174"/>
      <c r="D279" s="13"/>
      <c r="E279" s="13"/>
      <c r="F279" s="14"/>
      <c r="G279" s="14"/>
      <c r="H279" s="14"/>
      <c r="I279" s="14"/>
      <c r="J279" s="14"/>
      <c r="K279" s="14"/>
      <c r="L279" s="300"/>
      <c r="M279" s="95" t="str">
        <f t="shared" si="5"/>
        <v xml:space="preserve">   </v>
      </c>
    </row>
    <row r="280" spans="1:13" hidden="1" x14ac:dyDescent="0.2">
      <c r="A280" s="296"/>
      <c r="B280" s="175" t="str">
        <f>Capacidades!M569</f>
        <v xml:space="preserve">   </v>
      </c>
      <c r="C280" s="174"/>
      <c r="D280" s="13"/>
      <c r="E280" s="13"/>
      <c r="F280" s="14"/>
      <c r="G280" s="14"/>
      <c r="H280" s="14"/>
      <c r="I280" s="14"/>
      <c r="J280" s="14"/>
      <c r="K280" s="14"/>
      <c r="L280" s="300"/>
      <c r="M280" s="95" t="str">
        <f t="shared" si="5"/>
        <v xml:space="preserve">   </v>
      </c>
    </row>
    <row r="281" spans="1:13" hidden="1" x14ac:dyDescent="0.2">
      <c r="A281" s="297"/>
      <c r="B281" s="175" t="str">
        <f>Capacidades!M570</f>
        <v xml:space="preserve">   </v>
      </c>
      <c r="C281" s="177"/>
      <c r="D281" s="13"/>
      <c r="E281" s="13"/>
      <c r="F281" s="14"/>
      <c r="G281" s="14"/>
      <c r="H281" s="14"/>
      <c r="I281" s="14"/>
      <c r="J281" s="14"/>
      <c r="K281" s="14"/>
      <c r="L281" s="300"/>
      <c r="M281" s="95" t="str">
        <f t="shared" si="5"/>
        <v xml:space="preserve">   </v>
      </c>
    </row>
    <row r="282" spans="1:13" hidden="1" x14ac:dyDescent="0.2">
      <c r="A282" s="295" t="str">
        <f>Capacidades!L571</f>
        <v xml:space="preserve">       </v>
      </c>
      <c r="B282" s="175" t="str">
        <f>Capacidades!M571</f>
        <v xml:space="preserve">   </v>
      </c>
      <c r="C282" s="174"/>
      <c r="D282" s="11">
        <f>Organización_Modular!F67</f>
        <v>0</v>
      </c>
      <c r="E282" s="11">
        <f>Organización_Modular!G67</f>
        <v>0</v>
      </c>
      <c r="F282" s="11">
        <f>Organización_Modular!H67</f>
        <v>0</v>
      </c>
      <c r="G282" s="11">
        <f>Organización_Modular!I67</f>
        <v>0</v>
      </c>
      <c r="H282" s="12">
        <f>SUM(F282:G282)</f>
        <v>0</v>
      </c>
      <c r="I282" s="12">
        <f>F282*16</f>
        <v>0</v>
      </c>
      <c r="J282" s="12">
        <f>G282*32</f>
        <v>0</v>
      </c>
      <c r="K282" s="12">
        <f>SUM(I282:J282)</f>
        <v>0</v>
      </c>
      <c r="L282" s="299"/>
      <c r="M282" s="95" t="str">
        <f t="shared" si="5"/>
        <v xml:space="preserve">   </v>
      </c>
    </row>
    <row r="283" spans="1:13" hidden="1" x14ac:dyDescent="0.2">
      <c r="A283" s="296"/>
      <c r="B283" s="175" t="str">
        <f>Capacidades!M572</f>
        <v xml:space="preserve">   </v>
      </c>
      <c r="C283" s="174"/>
      <c r="D283" s="13"/>
      <c r="E283" s="13"/>
      <c r="F283" s="14"/>
      <c r="G283" s="14"/>
      <c r="H283" s="14"/>
      <c r="I283" s="14"/>
      <c r="J283" s="14"/>
      <c r="K283" s="14"/>
      <c r="L283" s="300"/>
      <c r="M283" s="95" t="str">
        <f t="shared" si="5"/>
        <v xml:space="preserve">   </v>
      </c>
    </row>
    <row r="284" spans="1:13" hidden="1" x14ac:dyDescent="0.2">
      <c r="A284" s="296"/>
      <c r="B284" s="175" t="str">
        <f>Capacidades!M573</f>
        <v xml:space="preserve">   </v>
      </c>
      <c r="C284" s="174"/>
      <c r="D284" s="13"/>
      <c r="E284" s="13"/>
      <c r="F284" s="14"/>
      <c r="G284" s="14"/>
      <c r="H284" s="14"/>
      <c r="I284" s="14"/>
      <c r="J284" s="14"/>
      <c r="K284" s="14"/>
      <c r="L284" s="300"/>
      <c r="M284" s="95" t="str">
        <f t="shared" si="5"/>
        <v xml:space="preserve">   </v>
      </c>
    </row>
    <row r="285" spans="1:13" ht="7.5" hidden="1" customHeight="1" x14ac:dyDescent="0.2">
      <c r="A285" s="296"/>
      <c r="B285" s="175" t="str">
        <f>Capacidades!M574</f>
        <v xml:space="preserve">   </v>
      </c>
      <c r="C285" s="174"/>
      <c r="D285" s="13"/>
      <c r="E285" s="13"/>
      <c r="F285" s="14"/>
      <c r="G285" s="14"/>
      <c r="H285" s="14"/>
      <c r="I285" s="14"/>
      <c r="J285" s="14"/>
      <c r="K285" s="14"/>
      <c r="L285" s="300"/>
      <c r="M285" s="95" t="str">
        <f t="shared" si="5"/>
        <v xml:space="preserve">   </v>
      </c>
    </row>
    <row r="286" spans="1:13" hidden="1" x14ac:dyDescent="0.2">
      <c r="A286" s="296"/>
      <c r="B286" s="175" t="str">
        <f>Capacidades!M575</f>
        <v xml:space="preserve">   </v>
      </c>
      <c r="C286" s="174"/>
      <c r="D286" s="13"/>
      <c r="E286" s="13"/>
      <c r="F286" s="14"/>
      <c r="G286" s="14"/>
      <c r="H286" s="14"/>
      <c r="I286" s="14"/>
      <c r="J286" s="14"/>
      <c r="K286" s="14"/>
      <c r="L286" s="300"/>
      <c r="M286" s="95" t="str">
        <f t="shared" si="5"/>
        <v xml:space="preserve">   </v>
      </c>
    </row>
    <row r="287" spans="1:13" hidden="1" x14ac:dyDescent="0.2">
      <c r="A287" s="296"/>
      <c r="B287" s="175" t="str">
        <f>Capacidades!M576</f>
        <v xml:space="preserve">   </v>
      </c>
      <c r="C287" s="174"/>
      <c r="D287" s="13"/>
      <c r="E287" s="13"/>
      <c r="F287" s="14"/>
      <c r="G287" s="14"/>
      <c r="H287" s="14"/>
      <c r="I287" s="14"/>
      <c r="J287" s="14"/>
      <c r="K287" s="14"/>
      <c r="L287" s="300"/>
      <c r="M287" s="95" t="str">
        <f t="shared" ref="M287:M321" si="6">B287</f>
        <v xml:space="preserve">   </v>
      </c>
    </row>
    <row r="288" spans="1:13" hidden="1" x14ac:dyDescent="0.2">
      <c r="A288" s="296"/>
      <c r="B288" s="175" t="str">
        <f>Capacidades!M577</f>
        <v xml:space="preserve">   </v>
      </c>
      <c r="C288" s="174"/>
      <c r="D288" s="13"/>
      <c r="E288" s="13"/>
      <c r="F288" s="14"/>
      <c r="G288" s="14"/>
      <c r="H288" s="14"/>
      <c r="I288" s="14"/>
      <c r="J288" s="14"/>
      <c r="K288" s="14"/>
      <c r="L288" s="300"/>
      <c r="M288" s="95" t="str">
        <f t="shared" si="6"/>
        <v xml:space="preserve">   </v>
      </c>
    </row>
    <row r="289" spans="1:13" hidden="1" x14ac:dyDescent="0.2">
      <c r="A289" s="296"/>
      <c r="B289" s="175" t="str">
        <f>Capacidades!M578</f>
        <v xml:space="preserve">   </v>
      </c>
      <c r="C289" s="174"/>
      <c r="D289" s="13"/>
      <c r="E289" s="13"/>
      <c r="F289" s="14"/>
      <c r="G289" s="14"/>
      <c r="H289" s="14"/>
      <c r="I289" s="14"/>
      <c r="J289" s="14"/>
      <c r="K289" s="14"/>
      <c r="L289" s="300"/>
      <c r="M289" s="95" t="str">
        <f t="shared" si="6"/>
        <v xml:space="preserve">   </v>
      </c>
    </row>
    <row r="290" spans="1:13" hidden="1" x14ac:dyDescent="0.2">
      <c r="A290" s="296"/>
      <c r="B290" s="175" t="str">
        <f>Capacidades!M579</f>
        <v xml:space="preserve">   </v>
      </c>
      <c r="C290" s="174"/>
      <c r="D290" s="13"/>
      <c r="E290" s="13"/>
      <c r="F290" s="14"/>
      <c r="G290" s="14"/>
      <c r="H290" s="14"/>
      <c r="I290" s="14"/>
      <c r="J290" s="14"/>
      <c r="K290" s="14"/>
      <c r="L290" s="300"/>
      <c r="M290" s="95" t="str">
        <f t="shared" si="6"/>
        <v xml:space="preserve">   </v>
      </c>
    </row>
    <row r="291" spans="1:13" hidden="1" x14ac:dyDescent="0.2">
      <c r="A291" s="297"/>
      <c r="B291" s="175" t="str">
        <f>Capacidades!M580</f>
        <v xml:space="preserve">   </v>
      </c>
      <c r="C291" s="177"/>
      <c r="D291" s="13"/>
      <c r="E291" s="13"/>
      <c r="F291" s="14"/>
      <c r="G291" s="14"/>
      <c r="H291" s="14"/>
      <c r="I291" s="14"/>
      <c r="J291" s="14"/>
      <c r="K291" s="14"/>
      <c r="L291" s="300"/>
      <c r="M291" s="95" t="str">
        <f t="shared" si="6"/>
        <v xml:space="preserve">   </v>
      </c>
    </row>
    <row r="292" spans="1:13" hidden="1" x14ac:dyDescent="0.2">
      <c r="A292" s="295" t="str">
        <f>Capacidades!L581</f>
        <v xml:space="preserve">       </v>
      </c>
      <c r="B292" s="175" t="str">
        <f>Capacidades!M581</f>
        <v xml:space="preserve">   </v>
      </c>
      <c r="C292" s="174"/>
      <c r="D292" s="11">
        <f>Organización_Modular!F68</f>
        <v>0</v>
      </c>
      <c r="E292" s="11">
        <f>Organización_Modular!G68</f>
        <v>0</v>
      </c>
      <c r="F292" s="11">
        <f>Organización_Modular!H68</f>
        <v>0</v>
      </c>
      <c r="G292" s="11">
        <f>Organización_Modular!I68</f>
        <v>0</v>
      </c>
      <c r="H292" s="12">
        <f>SUM(F292:G292)</f>
        <v>0</v>
      </c>
      <c r="I292" s="12">
        <f>F292*16</f>
        <v>0</v>
      </c>
      <c r="J292" s="12">
        <f>G292*32</f>
        <v>0</v>
      </c>
      <c r="K292" s="12">
        <f>SUM(I292:J292)</f>
        <v>0</v>
      </c>
      <c r="L292" s="299"/>
      <c r="M292" s="95" t="str">
        <f t="shared" si="6"/>
        <v xml:space="preserve">   </v>
      </c>
    </row>
    <row r="293" spans="1:13" hidden="1" x14ac:dyDescent="0.2">
      <c r="A293" s="296"/>
      <c r="B293" s="175" t="str">
        <f>Capacidades!M582</f>
        <v xml:space="preserve">   </v>
      </c>
      <c r="C293" s="174"/>
      <c r="D293" s="13"/>
      <c r="E293" s="13"/>
      <c r="F293" s="14"/>
      <c r="G293" s="14"/>
      <c r="H293" s="14"/>
      <c r="I293" s="14"/>
      <c r="J293" s="14"/>
      <c r="K293" s="14"/>
      <c r="L293" s="300"/>
      <c r="M293" s="95" t="str">
        <f t="shared" si="6"/>
        <v xml:space="preserve">   </v>
      </c>
    </row>
    <row r="294" spans="1:13" hidden="1" x14ac:dyDescent="0.2">
      <c r="A294" s="296"/>
      <c r="B294" s="175" t="str">
        <f>Capacidades!M583</f>
        <v xml:space="preserve">   </v>
      </c>
      <c r="C294" s="174"/>
      <c r="D294" s="13"/>
      <c r="E294" s="13"/>
      <c r="F294" s="14"/>
      <c r="G294" s="14"/>
      <c r="H294" s="14"/>
      <c r="I294" s="14"/>
      <c r="J294" s="14"/>
      <c r="K294" s="14"/>
      <c r="L294" s="300"/>
      <c r="M294" s="95" t="str">
        <f t="shared" si="6"/>
        <v xml:space="preserve">   </v>
      </c>
    </row>
    <row r="295" spans="1:13" hidden="1" x14ac:dyDescent="0.2">
      <c r="A295" s="296"/>
      <c r="B295" s="175" t="str">
        <f>Capacidades!M584</f>
        <v xml:space="preserve">   </v>
      </c>
      <c r="C295" s="174"/>
      <c r="D295" s="13"/>
      <c r="E295" s="13"/>
      <c r="F295" s="14"/>
      <c r="G295" s="14"/>
      <c r="H295" s="14"/>
      <c r="I295" s="14"/>
      <c r="J295" s="14"/>
      <c r="K295" s="14"/>
      <c r="L295" s="300"/>
      <c r="M295" s="95" t="str">
        <f t="shared" si="6"/>
        <v xml:space="preserve">   </v>
      </c>
    </row>
    <row r="296" spans="1:13" hidden="1" x14ac:dyDescent="0.2">
      <c r="A296" s="296"/>
      <c r="B296" s="175" t="str">
        <f>Capacidades!M585</f>
        <v xml:space="preserve">   </v>
      </c>
      <c r="C296" s="174"/>
      <c r="D296" s="13"/>
      <c r="E296" s="13"/>
      <c r="F296" s="14"/>
      <c r="G296" s="14"/>
      <c r="H296" s="14"/>
      <c r="I296" s="14"/>
      <c r="J296" s="14"/>
      <c r="K296" s="14"/>
      <c r="L296" s="300"/>
      <c r="M296" s="95" t="str">
        <f t="shared" si="6"/>
        <v xml:space="preserve">   </v>
      </c>
    </row>
    <row r="297" spans="1:13" hidden="1" x14ac:dyDescent="0.2">
      <c r="A297" s="296"/>
      <c r="B297" s="175" t="str">
        <f>Capacidades!M586</f>
        <v xml:space="preserve">   </v>
      </c>
      <c r="C297" s="174"/>
      <c r="D297" s="13"/>
      <c r="E297" s="13"/>
      <c r="F297" s="14"/>
      <c r="G297" s="14"/>
      <c r="H297" s="14"/>
      <c r="I297" s="14"/>
      <c r="J297" s="14"/>
      <c r="K297" s="14"/>
      <c r="L297" s="300"/>
      <c r="M297" s="95" t="str">
        <f t="shared" si="6"/>
        <v xml:space="preserve">   </v>
      </c>
    </row>
    <row r="298" spans="1:13" hidden="1" x14ac:dyDescent="0.2">
      <c r="A298" s="296"/>
      <c r="B298" s="175" t="str">
        <f>Capacidades!M587</f>
        <v xml:space="preserve">   </v>
      </c>
      <c r="C298" s="174"/>
      <c r="D298" s="13"/>
      <c r="E298" s="13"/>
      <c r="F298" s="14"/>
      <c r="G298" s="14"/>
      <c r="H298" s="14"/>
      <c r="I298" s="14"/>
      <c r="J298" s="14"/>
      <c r="K298" s="14"/>
      <c r="L298" s="300"/>
      <c r="M298" s="95" t="str">
        <f t="shared" si="6"/>
        <v xml:space="preserve">   </v>
      </c>
    </row>
    <row r="299" spans="1:13" hidden="1" x14ac:dyDescent="0.2">
      <c r="A299" s="296"/>
      <c r="B299" s="175" t="str">
        <f>Capacidades!M588</f>
        <v xml:space="preserve">   </v>
      </c>
      <c r="C299" s="174"/>
      <c r="D299" s="13"/>
      <c r="E299" s="13"/>
      <c r="F299" s="14"/>
      <c r="G299" s="14"/>
      <c r="H299" s="14"/>
      <c r="I299" s="14"/>
      <c r="J299" s="14"/>
      <c r="K299" s="14"/>
      <c r="L299" s="300"/>
      <c r="M299" s="95" t="str">
        <f t="shared" si="6"/>
        <v xml:space="preserve">   </v>
      </c>
    </row>
    <row r="300" spans="1:13" hidden="1" x14ac:dyDescent="0.2">
      <c r="A300" s="296"/>
      <c r="B300" s="175" t="str">
        <f>Capacidades!M589</f>
        <v xml:space="preserve">   </v>
      </c>
      <c r="C300" s="174"/>
      <c r="D300" s="13"/>
      <c r="E300" s="13"/>
      <c r="F300" s="14"/>
      <c r="G300" s="14"/>
      <c r="H300" s="14"/>
      <c r="I300" s="14"/>
      <c r="J300" s="14"/>
      <c r="K300" s="14"/>
      <c r="L300" s="300"/>
      <c r="M300" s="95" t="str">
        <f t="shared" si="6"/>
        <v xml:space="preserve">   </v>
      </c>
    </row>
    <row r="301" spans="1:13" hidden="1" x14ac:dyDescent="0.2">
      <c r="A301" s="297"/>
      <c r="B301" s="175" t="str">
        <f>Capacidades!M590</f>
        <v xml:space="preserve">   </v>
      </c>
      <c r="C301" s="177"/>
      <c r="D301" s="13"/>
      <c r="E301" s="13"/>
      <c r="F301" s="14"/>
      <c r="G301" s="14"/>
      <c r="H301" s="14"/>
      <c r="I301" s="14"/>
      <c r="J301" s="14"/>
      <c r="K301" s="14"/>
      <c r="L301" s="300"/>
      <c r="M301" s="95" t="str">
        <f t="shared" si="6"/>
        <v xml:space="preserve">   </v>
      </c>
    </row>
    <row r="302" spans="1:13" hidden="1" x14ac:dyDescent="0.2">
      <c r="A302" s="295" t="str">
        <f>Capacidades!L591</f>
        <v xml:space="preserve">       </v>
      </c>
      <c r="B302" s="175" t="str">
        <f>Capacidades!M591</f>
        <v xml:space="preserve">   </v>
      </c>
      <c r="C302" s="174"/>
      <c r="D302" s="11">
        <f>Organización_Modular!F69</f>
        <v>0</v>
      </c>
      <c r="E302" s="11">
        <f>Organización_Modular!G69</f>
        <v>0</v>
      </c>
      <c r="F302" s="11">
        <f>Organización_Modular!H69</f>
        <v>0</v>
      </c>
      <c r="G302" s="11">
        <f>Organización_Modular!I69</f>
        <v>0</v>
      </c>
      <c r="H302" s="12">
        <f>SUM(F302:G302)</f>
        <v>0</v>
      </c>
      <c r="I302" s="12">
        <f>F302*16</f>
        <v>0</v>
      </c>
      <c r="J302" s="12">
        <f>G302*32</f>
        <v>0</v>
      </c>
      <c r="K302" s="12">
        <f>SUM(I302:J302)</f>
        <v>0</v>
      </c>
      <c r="L302" s="299"/>
      <c r="M302" s="95" t="str">
        <f t="shared" si="6"/>
        <v xml:space="preserve">   </v>
      </c>
    </row>
    <row r="303" spans="1:13" hidden="1" x14ac:dyDescent="0.2">
      <c r="A303" s="296"/>
      <c r="B303" s="175" t="str">
        <f>Capacidades!M592</f>
        <v xml:space="preserve">   </v>
      </c>
      <c r="C303" s="174"/>
      <c r="D303" s="13"/>
      <c r="E303" s="13"/>
      <c r="F303" s="14"/>
      <c r="G303" s="14"/>
      <c r="H303" s="14"/>
      <c r="I303" s="14"/>
      <c r="J303" s="14"/>
      <c r="K303" s="14"/>
      <c r="L303" s="300"/>
      <c r="M303" s="95" t="str">
        <f t="shared" si="6"/>
        <v xml:space="preserve">   </v>
      </c>
    </row>
    <row r="304" spans="1:13" ht="6" hidden="1" customHeight="1" x14ac:dyDescent="0.2">
      <c r="A304" s="296"/>
      <c r="B304" s="175" t="str">
        <f>Capacidades!M593</f>
        <v xml:space="preserve">   </v>
      </c>
      <c r="C304" s="174"/>
      <c r="D304" s="13"/>
      <c r="E304" s="13"/>
      <c r="F304" s="14"/>
      <c r="G304" s="14"/>
      <c r="H304" s="14"/>
      <c r="I304" s="14"/>
      <c r="J304" s="14"/>
      <c r="K304" s="14"/>
      <c r="L304" s="300"/>
      <c r="M304" s="95" t="str">
        <f t="shared" si="6"/>
        <v xml:space="preserve">   </v>
      </c>
    </row>
    <row r="305" spans="1:13" hidden="1" x14ac:dyDescent="0.2">
      <c r="A305" s="296"/>
      <c r="B305" s="175" t="str">
        <f>Capacidades!M594</f>
        <v xml:space="preserve">   </v>
      </c>
      <c r="C305" s="174"/>
      <c r="D305" s="13"/>
      <c r="E305" s="13"/>
      <c r="F305" s="14"/>
      <c r="G305" s="14"/>
      <c r="H305" s="14"/>
      <c r="I305" s="14"/>
      <c r="J305" s="14"/>
      <c r="K305" s="14"/>
      <c r="L305" s="300"/>
      <c r="M305" s="95" t="str">
        <f t="shared" si="6"/>
        <v xml:space="preserve">   </v>
      </c>
    </row>
    <row r="306" spans="1:13" hidden="1" x14ac:dyDescent="0.2">
      <c r="A306" s="296"/>
      <c r="B306" s="175" t="str">
        <f>Capacidades!M595</f>
        <v xml:space="preserve">   </v>
      </c>
      <c r="C306" s="174"/>
      <c r="D306" s="13"/>
      <c r="E306" s="13"/>
      <c r="F306" s="14"/>
      <c r="G306" s="14"/>
      <c r="H306" s="14"/>
      <c r="I306" s="14"/>
      <c r="J306" s="14"/>
      <c r="K306" s="14"/>
      <c r="L306" s="300"/>
      <c r="M306" s="95" t="str">
        <f t="shared" si="6"/>
        <v xml:space="preserve">   </v>
      </c>
    </row>
    <row r="307" spans="1:13" hidden="1" x14ac:dyDescent="0.2">
      <c r="A307" s="296"/>
      <c r="B307" s="175" t="str">
        <f>Capacidades!M596</f>
        <v xml:space="preserve">   </v>
      </c>
      <c r="C307" s="174"/>
      <c r="D307" s="13"/>
      <c r="E307" s="13"/>
      <c r="F307" s="14"/>
      <c r="G307" s="14"/>
      <c r="H307" s="14"/>
      <c r="I307" s="14"/>
      <c r="J307" s="14"/>
      <c r="K307" s="14"/>
      <c r="L307" s="300"/>
      <c r="M307" s="95" t="str">
        <f t="shared" si="6"/>
        <v xml:space="preserve">   </v>
      </c>
    </row>
    <row r="308" spans="1:13" hidden="1" x14ac:dyDescent="0.2">
      <c r="A308" s="296"/>
      <c r="B308" s="175" t="str">
        <f>Capacidades!M597</f>
        <v xml:space="preserve">   </v>
      </c>
      <c r="C308" s="174"/>
      <c r="D308" s="13"/>
      <c r="E308" s="13"/>
      <c r="F308" s="14"/>
      <c r="G308" s="14"/>
      <c r="H308" s="14"/>
      <c r="I308" s="14"/>
      <c r="J308" s="14"/>
      <c r="K308" s="14"/>
      <c r="L308" s="300"/>
      <c r="M308" s="95" t="str">
        <f t="shared" si="6"/>
        <v xml:space="preserve">   </v>
      </c>
    </row>
    <row r="309" spans="1:13" hidden="1" x14ac:dyDescent="0.2">
      <c r="A309" s="296"/>
      <c r="B309" s="175" t="str">
        <f>Capacidades!M598</f>
        <v xml:space="preserve">   </v>
      </c>
      <c r="C309" s="174"/>
      <c r="D309" s="13"/>
      <c r="E309" s="13"/>
      <c r="F309" s="14"/>
      <c r="G309" s="14"/>
      <c r="H309" s="14"/>
      <c r="I309" s="14"/>
      <c r="J309" s="14"/>
      <c r="K309" s="14"/>
      <c r="L309" s="300"/>
      <c r="M309" s="95" t="str">
        <f t="shared" si="6"/>
        <v xml:space="preserve">   </v>
      </c>
    </row>
    <row r="310" spans="1:13" hidden="1" x14ac:dyDescent="0.2">
      <c r="A310" s="296"/>
      <c r="B310" s="175" t="str">
        <f>Capacidades!M599</f>
        <v xml:space="preserve">   </v>
      </c>
      <c r="C310" s="174"/>
      <c r="D310" s="13"/>
      <c r="E310" s="13"/>
      <c r="F310" s="14"/>
      <c r="G310" s="14"/>
      <c r="H310" s="14"/>
      <c r="I310" s="14"/>
      <c r="J310" s="14"/>
      <c r="K310" s="14"/>
      <c r="L310" s="300"/>
      <c r="M310" s="95" t="str">
        <f t="shared" si="6"/>
        <v xml:space="preserve">   </v>
      </c>
    </row>
    <row r="311" spans="1:13" hidden="1" x14ac:dyDescent="0.2">
      <c r="A311" s="297"/>
      <c r="B311" s="175" t="str">
        <f>Capacidades!M600</f>
        <v xml:space="preserve">   </v>
      </c>
      <c r="C311" s="177"/>
      <c r="D311" s="13"/>
      <c r="E311" s="13"/>
      <c r="F311" s="14"/>
      <c r="G311" s="14"/>
      <c r="H311" s="14"/>
      <c r="I311" s="14"/>
      <c r="J311" s="14"/>
      <c r="K311" s="14"/>
      <c r="L311" s="300"/>
      <c r="M311" s="95" t="str">
        <f t="shared" si="6"/>
        <v xml:space="preserve">   </v>
      </c>
    </row>
    <row r="312" spans="1:13" hidden="1" x14ac:dyDescent="0.2">
      <c r="A312" s="295" t="str">
        <f>Capacidades!L601</f>
        <v xml:space="preserve">       </v>
      </c>
      <c r="B312" s="175" t="str">
        <f>Capacidades!M601</f>
        <v xml:space="preserve">   </v>
      </c>
      <c r="C312" s="174"/>
      <c r="D312" s="11">
        <f>Organización_Modular!F70</f>
        <v>0</v>
      </c>
      <c r="E312" s="11">
        <f>Organización_Modular!G70</f>
        <v>0</v>
      </c>
      <c r="F312" s="11">
        <f>Organización_Modular!H70</f>
        <v>0</v>
      </c>
      <c r="G312" s="11">
        <f>Organización_Modular!I70</f>
        <v>0</v>
      </c>
      <c r="H312" s="12">
        <f>SUM(F312:G312)</f>
        <v>0</v>
      </c>
      <c r="I312" s="12">
        <f>F312*16</f>
        <v>0</v>
      </c>
      <c r="J312" s="12">
        <f>G312*32</f>
        <v>0</v>
      </c>
      <c r="K312" s="12">
        <f>SUM(I312:J312)</f>
        <v>0</v>
      </c>
      <c r="L312" s="299"/>
      <c r="M312" s="95" t="str">
        <f t="shared" si="6"/>
        <v xml:space="preserve">   </v>
      </c>
    </row>
    <row r="313" spans="1:13" hidden="1" x14ac:dyDescent="0.2">
      <c r="A313" s="296"/>
      <c r="B313" s="175" t="str">
        <f>Capacidades!M602</f>
        <v xml:space="preserve">   </v>
      </c>
      <c r="C313" s="174"/>
      <c r="D313" s="13"/>
      <c r="E313" s="13"/>
      <c r="F313" s="14"/>
      <c r="G313" s="14"/>
      <c r="H313" s="14"/>
      <c r="I313" s="14"/>
      <c r="J313" s="14"/>
      <c r="K313" s="14"/>
      <c r="L313" s="300"/>
      <c r="M313" s="95" t="str">
        <f t="shared" si="6"/>
        <v xml:space="preserve">   </v>
      </c>
    </row>
    <row r="314" spans="1:13" hidden="1" x14ac:dyDescent="0.2">
      <c r="A314" s="296"/>
      <c r="B314" s="175" t="str">
        <f>Capacidades!M603</f>
        <v xml:space="preserve">   </v>
      </c>
      <c r="C314" s="174"/>
      <c r="D314" s="13"/>
      <c r="E314" s="13"/>
      <c r="F314" s="14"/>
      <c r="G314" s="14"/>
      <c r="H314" s="14"/>
      <c r="I314" s="14"/>
      <c r="J314" s="14"/>
      <c r="K314" s="14"/>
      <c r="L314" s="300"/>
      <c r="M314" s="95" t="str">
        <f t="shared" si="6"/>
        <v xml:space="preserve">   </v>
      </c>
    </row>
    <row r="315" spans="1:13" hidden="1" x14ac:dyDescent="0.2">
      <c r="A315" s="296"/>
      <c r="B315" s="175" t="str">
        <f>Capacidades!M604</f>
        <v xml:space="preserve">   </v>
      </c>
      <c r="C315" s="174"/>
      <c r="D315" s="13"/>
      <c r="E315" s="13"/>
      <c r="F315" s="14"/>
      <c r="G315" s="14"/>
      <c r="H315" s="14"/>
      <c r="I315" s="14"/>
      <c r="J315" s="14"/>
      <c r="K315" s="14"/>
      <c r="L315" s="300"/>
      <c r="M315" s="95" t="str">
        <f t="shared" si="6"/>
        <v xml:space="preserve">   </v>
      </c>
    </row>
    <row r="316" spans="1:13" hidden="1" x14ac:dyDescent="0.2">
      <c r="A316" s="296"/>
      <c r="B316" s="175" t="str">
        <f>Capacidades!M605</f>
        <v xml:space="preserve">   </v>
      </c>
      <c r="C316" s="174"/>
      <c r="D316" s="13"/>
      <c r="E316" s="13"/>
      <c r="F316" s="14"/>
      <c r="G316" s="14"/>
      <c r="H316" s="14"/>
      <c r="I316" s="14"/>
      <c r="J316" s="14"/>
      <c r="K316" s="14"/>
      <c r="L316" s="300"/>
      <c r="M316" s="95" t="str">
        <f t="shared" si="6"/>
        <v xml:space="preserve">   </v>
      </c>
    </row>
    <row r="317" spans="1:13" hidden="1" x14ac:dyDescent="0.2">
      <c r="A317" s="296"/>
      <c r="B317" s="175" t="str">
        <f>Capacidades!M606</f>
        <v xml:space="preserve">   </v>
      </c>
      <c r="C317" s="174"/>
      <c r="D317" s="13"/>
      <c r="E317" s="13"/>
      <c r="F317" s="14"/>
      <c r="G317" s="14"/>
      <c r="H317" s="14"/>
      <c r="I317" s="14"/>
      <c r="J317" s="14"/>
      <c r="K317" s="14"/>
      <c r="L317" s="300"/>
      <c r="M317" s="95" t="str">
        <f t="shared" si="6"/>
        <v xml:space="preserve">   </v>
      </c>
    </row>
    <row r="318" spans="1:13" hidden="1" x14ac:dyDescent="0.2">
      <c r="A318" s="296"/>
      <c r="B318" s="175" t="str">
        <f>Capacidades!M607</f>
        <v xml:space="preserve">   </v>
      </c>
      <c r="C318" s="174"/>
      <c r="D318" s="13"/>
      <c r="E318" s="13"/>
      <c r="F318" s="14"/>
      <c r="G318" s="14"/>
      <c r="H318" s="14"/>
      <c r="I318" s="14"/>
      <c r="J318" s="14"/>
      <c r="K318" s="14"/>
      <c r="L318" s="300"/>
      <c r="M318" s="95" t="str">
        <f t="shared" si="6"/>
        <v xml:space="preserve">   </v>
      </c>
    </row>
    <row r="319" spans="1:13" hidden="1" x14ac:dyDescent="0.2">
      <c r="A319" s="296"/>
      <c r="B319" s="175" t="str">
        <f>Capacidades!M608</f>
        <v xml:space="preserve">   </v>
      </c>
      <c r="C319" s="174"/>
      <c r="D319" s="13"/>
      <c r="E319" s="13"/>
      <c r="F319" s="14"/>
      <c r="G319" s="14"/>
      <c r="H319" s="14"/>
      <c r="I319" s="14"/>
      <c r="J319" s="14"/>
      <c r="K319" s="14"/>
      <c r="L319" s="300"/>
      <c r="M319" s="95" t="str">
        <f t="shared" si="6"/>
        <v xml:space="preserve">   </v>
      </c>
    </row>
    <row r="320" spans="1:13" hidden="1" x14ac:dyDescent="0.2">
      <c r="A320" s="296"/>
      <c r="B320" s="175" t="str">
        <f>Capacidades!M609</f>
        <v xml:space="preserve">   </v>
      </c>
      <c r="C320" s="174"/>
      <c r="D320" s="13"/>
      <c r="E320" s="13"/>
      <c r="F320" s="14"/>
      <c r="G320" s="14"/>
      <c r="H320" s="14"/>
      <c r="I320" s="14"/>
      <c r="J320" s="14"/>
      <c r="K320" s="14"/>
      <c r="L320" s="300"/>
      <c r="M320" s="95" t="str">
        <f t="shared" si="6"/>
        <v xml:space="preserve">   </v>
      </c>
    </row>
    <row r="321" spans="1:13" hidden="1" x14ac:dyDescent="0.2">
      <c r="A321" s="297"/>
      <c r="B321" s="175" t="str">
        <f>Capacidades!M610</f>
        <v xml:space="preserve">   </v>
      </c>
      <c r="C321" s="177"/>
      <c r="D321" s="13"/>
      <c r="E321" s="13"/>
      <c r="F321" s="14"/>
      <c r="G321" s="14"/>
      <c r="H321" s="14"/>
      <c r="I321" s="14"/>
      <c r="J321" s="14"/>
      <c r="K321" s="14"/>
      <c r="L321" s="300"/>
      <c r="M321" s="95" t="str">
        <f t="shared" si="6"/>
        <v xml:space="preserve">   </v>
      </c>
    </row>
    <row r="322" spans="1:13" ht="15.75" x14ac:dyDescent="0.2">
      <c r="A322" s="282" t="s">
        <v>103</v>
      </c>
      <c r="B322" s="282"/>
      <c r="C322" s="282"/>
      <c r="D322" s="282"/>
      <c r="E322" s="282"/>
      <c r="F322" s="282"/>
      <c r="G322" s="282"/>
      <c r="H322" s="282"/>
      <c r="I322" s="282"/>
      <c r="J322" s="282"/>
      <c r="K322" s="282"/>
      <c r="L322" s="282"/>
      <c r="M322" s="95" t="str">
        <f>A322</f>
        <v xml:space="preserve">COMPETENCIAS PARA LA EMPLEABILIDAD INCORPORADAS COMO CONTENIDO  TRANSVERSAL </v>
      </c>
    </row>
    <row r="323" spans="1:13" ht="21.75" customHeight="1" x14ac:dyDescent="0.2">
      <c r="A323" s="281" t="str">
        <f>'M1'!A323:L323</f>
        <v>Trabajo colaborativo.- Participar de forma activa en el logro de objetivos y metas comunes, integrándose con otras personas con criterio de respeto y justicia, sin estereotipos de género u otros, en un contexto determinado.</v>
      </c>
      <c r="B323" s="281"/>
      <c r="C323" s="281"/>
      <c r="D323" s="281"/>
      <c r="E323" s="281"/>
      <c r="F323" s="281"/>
      <c r="G323" s="281"/>
      <c r="H323" s="281"/>
      <c r="I323" s="281"/>
      <c r="J323" s="281"/>
      <c r="K323" s="281"/>
      <c r="L323" s="281"/>
      <c r="M323" s="95" t="str">
        <f t="shared" ref="M323:M358" si="7">A323</f>
        <v>Trabajo colaborativo.- Participar de forma activa en el logro de objetivos y metas comunes, integrándose con otras personas con criterio de respeto y justicia, sin estereotipos de género u otros, en un contexto determinado.</v>
      </c>
    </row>
    <row r="324" spans="1:13" ht="24" hidden="1" customHeight="1" x14ac:dyDescent="0.2">
      <c r="A324" s="281">
        <f>'M1'!A324:L324</f>
        <v>0</v>
      </c>
      <c r="B324" s="281"/>
      <c r="C324" s="281"/>
      <c r="D324" s="281"/>
      <c r="E324" s="281"/>
      <c r="F324" s="281"/>
      <c r="G324" s="281"/>
      <c r="H324" s="281"/>
      <c r="I324" s="281"/>
      <c r="J324" s="281"/>
      <c r="K324" s="281"/>
      <c r="L324" s="281"/>
      <c r="M324" s="95">
        <f t="shared" si="7"/>
        <v>0</v>
      </c>
    </row>
    <row r="325" spans="1:13" ht="18.75" hidden="1" customHeight="1" x14ac:dyDescent="0.2">
      <c r="A325" s="281">
        <f>'M1'!A325:L325</f>
        <v>0</v>
      </c>
      <c r="B325" s="281"/>
      <c r="C325" s="281"/>
      <c r="D325" s="281"/>
      <c r="E325" s="281"/>
      <c r="F325" s="281"/>
      <c r="G325" s="281"/>
      <c r="H325" s="281"/>
      <c r="I325" s="281"/>
      <c r="J325" s="281"/>
      <c r="K325" s="281"/>
      <c r="L325" s="281"/>
      <c r="M325" s="95">
        <f t="shared" si="7"/>
        <v>0</v>
      </c>
    </row>
    <row r="326" spans="1:13" ht="25.5" customHeight="1" x14ac:dyDescent="0.2">
      <c r="A326" s="298" t="s">
        <v>89</v>
      </c>
      <c r="B326" s="298"/>
      <c r="C326" s="298" t="s">
        <v>88</v>
      </c>
      <c r="D326" s="298"/>
      <c r="E326" s="298"/>
      <c r="F326" s="298"/>
      <c r="G326" s="298"/>
      <c r="H326" s="298"/>
      <c r="I326" s="298"/>
      <c r="J326" s="298"/>
      <c r="K326" s="298"/>
      <c r="L326" s="298"/>
      <c r="M326" s="95" t="str">
        <f t="shared" si="7"/>
        <v>CAPACIDADES A FORTALECER</v>
      </c>
    </row>
    <row r="327" spans="1:13" ht="27" customHeight="1" x14ac:dyDescent="0.2">
      <c r="A327" s="281" t="str">
        <f ca="1">OFFSET($A$9,(ROW()-326)*10-1,0)</f>
        <v xml:space="preserve">UC2.C1 Elaborar mandos automatizados con lógica programable considerando las necesidades de control, requerimientos funcionales, estándares de seguridad y normativa vigente.       </v>
      </c>
      <c r="B327" s="281"/>
      <c r="C327" s="286" t="str">
        <f>'M1'!C327:L356</f>
        <v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v>
      </c>
      <c r="D327" s="287"/>
      <c r="E327" s="287"/>
      <c r="F327" s="287"/>
      <c r="G327" s="287"/>
      <c r="H327" s="287"/>
      <c r="I327" s="287"/>
      <c r="J327" s="287"/>
      <c r="K327" s="287"/>
      <c r="L327" s="288"/>
      <c r="M327" s="95" t="str">
        <f t="shared" ca="1" si="7"/>
        <v xml:space="preserve">UC2.C1 Elaborar mandos automatizados con lógica programable considerando las necesidades de control, requerimientos funcionales, estándares de seguridad y normativa vigente.       </v>
      </c>
    </row>
    <row r="328" spans="1:13" ht="37.5" customHeight="1" x14ac:dyDescent="0.2">
      <c r="A328" s="281" t="str">
        <f t="shared" ref="A328:A346" ca="1" si="8">OFFSET($A$9,(ROW()-326)*10-1,0)</f>
        <v xml:space="preserve">UC2.C2 Ejecutar diseños y modelamientos geometricos 3D orientados a sistemas de control  de acuerdo a las buenas prácticas de desarrollo de software, requerimientos funcionales y normativa vigente.        </v>
      </c>
      <c r="B328" s="281"/>
      <c r="C328" s="289"/>
      <c r="D328" s="290"/>
      <c r="E328" s="290"/>
      <c r="F328" s="290"/>
      <c r="G328" s="290"/>
      <c r="H328" s="290"/>
      <c r="I328" s="290"/>
      <c r="J328" s="290"/>
      <c r="K328" s="290"/>
      <c r="L328" s="291"/>
      <c r="M328" s="95" t="str">
        <f t="shared" ca="1" si="7"/>
        <v xml:space="preserve">UC2.C2 Ejecutar diseños y modelamientos geometricos 3D orientados a sistemas de control  de acuerdo a las buenas prácticas de desarrollo de software, requerimientos funcionales y normativa vigente.        </v>
      </c>
    </row>
    <row r="329" spans="1:13" ht="27" customHeight="1" x14ac:dyDescent="0.2">
      <c r="A329" s="281" t="str">
        <f t="shared" ca="1" si="8"/>
        <v xml:space="preserve">UC2.C3 Instalar  sistemas electricos de potencia de acuerdo a los calculos, medidas y esquemas de lineas de Media y Baja Tension.      </v>
      </c>
      <c r="B329" s="281"/>
      <c r="C329" s="289"/>
      <c r="D329" s="290"/>
      <c r="E329" s="290"/>
      <c r="F329" s="290"/>
      <c r="G329" s="290"/>
      <c r="H329" s="290"/>
      <c r="I329" s="290"/>
      <c r="J329" s="290"/>
      <c r="K329" s="290"/>
      <c r="L329" s="291"/>
      <c r="M329" s="95" t="str">
        <f t="shared" ca="1" si="7"/>
        <v xml:space="preserve">UC2.C3 Instalar  sistemas electricos de potencia de acuerdo a los calculos, medidas y esquemas de lineas de Media y Baja Tension.      </v>
      </c>
    </row>
    <row r="330" spans="1:13" ht="27.75" customHeight="1" x14ac:dyDescent="0.2">
      <c r="A330" s="281" t="str">
        <f t="shared" ca="1" si="8"/>
        <v xml:space="preserve">UC2.C4  Instalar sistemas de control de potencia teniendo en cuenta, requerimientos funcionales, parámetros eléctricos, manuales de operación y normativa vigente.        </v>
      </c>
      <c r="B330" s="281"/>
      <c r="C330" s="289"/>
      <c r="D330" s="290"/>
      <c r="E330" s="290"/>
      <c r="F330" s="290"/>
      <c r="G330" s="290"/>
      <c r="H330" s="290"/>
      <c r="I330" s="290"/>
      <c r="J330" s="290"/>
      <c r="K330" s="290"/>
      <c r="L330" s="291"/>
      <c r="M330" s="95" t="str">
        <f t="shared" ca="1" si="7"/>
        <v xml:space="preserve">UC2.C4  Instalar sistemas de control de potencia teniendo en cuenta, requerimientos funcionales, parámetros eléctricos, manuales de operación y normativa vigente.        </v>
      </c>
    </row>
    <row r="331" spans="1:13" ht="39" customHeight="1" x14ac:dyDescent="0.2">
      <c r="A331" s="281" t="str">
        <f t="shared" ca="1" si="8"/>
        <v xml:space="preserve">UC2.C5 Resolver problemas que involucran cálculo integral y diferencial aplicando diferentes métodos de solución, valorando su  importancia, optimización de los proceso desarrollado en la mecatrónica.       </v>
      </c>
      <c r="B331" s="281"/>
      <c r="C331" s="289"/>
      <c r="D331" s="290"/>
      <c r="E331" s="290"/>
      <c r="F331" s="290"/>
      <c r="G331" s="290"/>
      <c r="H331" s="290"/>
      <c r="I331" s="290"/>
      <c r="J331" s="290"/>
      <c r="K331" s="290"/>
      <c r="L331" s="291"/>
      <c r="M331" s="95" t="str">
        <f t="shared" ca="1" si="7"/>
        <v xml:space="preserve">UC2.C5 Resolver problemas que involucran cálculo integral y diferencial aplicando diferentes métodos de solución, valorando su  importancia, optimización de los proceso desarrollado en la mecatrónica.       </v>
      </c>
    </row>
    <row r="332" spans="1:13" ht="26.25" customHeight="1" x14ac:dyDescent="0.2">
      <c r="A332" s="281" t="str">
        <f t="shared" ca="1" si="8"/>
        <v xml:space="preserve">UC2.C6 Automatizar  con lógica programable mandos electroneumático usando variables discretas y analógicas, considerando las buenas prácticas de diseño, análisis de riesgo y normativa vigente.       </v>
      </c>
      <c r="B332" s="281"/>
      <c r="C332" s="289"/>
      <c r="D332" s="290"/>
      <c r="E332" s="290"/>
      <c r="F332" s="290"/>
      <c r="G332" s="290"/>
      <c r="H332" s="290"/>
      <c r="I332" s="290"/>
      <c r="J332" s="290"/>
      <c r="K332" s="290"/>
      <c r="L332" s="291"/>
      <c r="M332" s="95" t="str">
        <f t="shared" ca="1" si="7"/>
        <v xml:space="preserve">UC2.C6 Automatizar  con lógica programable mandos electroneumático usando variables discretas y analógicas, considerando las buenas prácticas de diseño, análisis de riesgo y normativa vigente.       </v>
      </c>
    </row>
    <row r="333" spans="1:13" ht="39.75" customHeight="1" x14ac:dyDescent="0.2">
      <c r="A333" s="281" t="str">
        <f t="shared" ca="1" si="8"/>
        <v xml:space="preserve">UC2.C7 Ejecutar la configuracion y puesta en operación de los sistemas de control  en los procesos industriales y de servicio,  conciderando la operación y estándares de seguridad y normativa vigente.        </v>
      </c>
      <c r="B333" s="281"/>
      <c r="C333" s="289"/>
      <c r="D333" s="290"/>
      <c r="E333" s="290"/>
      <c r="F333" s="290"/>
      <c r="G333" s="290"/>
      <c r="H333" s="290"/>
      <c r="I333" s="290"/>
      <c r="J333" s="290"/>
      <c r="K333" s="290"/>
      <c r="L333" s="291"/>
      <c r="M333" s="95" t="str">
        <f t="shared" ca="1" si="7"/>
        <v xml:space="preserve">UC2.C7 Ejecutar la configuracion y puesta en operación de los sistemas de control  en los procesos industriales y de servicio,  conciderando la operación y estándares de seguridad y normativa vigente.        </v>
      </c>
    </row>
    <row r="334" spans="1:13" ht="27.75" customHeight="1" x14ac:dyDescent="0.2">
      <c r="A334" s="281" t="str">
        <f t="shared" ca="1" si="8"/>
        <v xml:space="preserve">UC2.C8 Ejecutar el mantenimiento preventivo y correctivo de sistemas de control y automatización  considerando estándares de operación, manuales de fabricante, análisis de riesgos y normativa vigente.      </v>
      </c>
      <c r="B334" s="281"/>
      <c r="C334" s="289"/>
      <c r="D334" s="290"/>
      <c r="E334" s="290"/>
      <c r="F334" s="290"/>
      <c r="G334" s="290"/>
      <c r="H334" s="290"/>
      <c r="I334" s="290"/>
      <c r="J334" s="290"/>
      <c r="K334" s="290"/>
      <c r="L334" s="291"/>
      <c r="M334" s="95" t="str">
        <f t="shared" ca="1" si="7"/>
        <v xml:space="preserve">UC2.C8 Ejecutar el mantenimiento preventivo y correctivo de sistemas de control y automatización  considerando estándares de operación, manuales de fabricante, análisis de riesgos y normativa vigente.      </v>
      </c>
    </row>
    <row r="335" spans="1:13" ht="35.25" customHeight="1" x14ac:dyDescent="0.2">
      <c r="A335" s="281" t="str">
        <f t="shared" ca="1" si="8"/>
        <v xml:space="preserve">UC2.C9 Solucionar problema a traves del manejo de microprocesadores, micro controladores y perifericos de entrada y salida  haciendo uso de herramientas de programación en lenguaje C y normativa vigente.        </v>
      </c>
      <c r="B335" s="281"/>
      <c r="C335" s="289"/>
      <c r="D335" s="290"/>
      <c r="E335" s="290"/>
      <c r="F335" s="290"/>
      <c r="G335" s="290"/>
      <c r="H335" s="290"/>
      <c r="I335" s="290"/>
      <c r="J335" s="290"/>
      <c r="K335" s="290"/>
      <c r="L335" s="291"/>
      <c r="M335" s="95" t="str">
        <f t="shared" ca="1" si="7"/>
        <v xml:space="preserve">UC2.C9 Solucionar problema a traves del manejo de microprocesadores, micro controladores y perifericos de entrada y salida  haciendo uso de herramientas de programación en lenguaje C y normativa vigente.        </v>
      </c>
    </row>
    <row r="336" spans="1:13" ht="20.25" hidden="1" customHeight="1" x14ac:dyDescent="0.2">
      <c r="A336" s="281" t="str">
        <f t="shared" ca="1" si="8"/>
        <v xml:space="preserve">       </v>
      </c>
      <c r="B336" s="281"/>
      <c r="C336" s="289"/>
      <c r="D336" s="290"/>
      <c r="E336" s="290"/>
      <c r="F336" s="290"/>
      <c r="G336" s="290"/>
      <c r="H336" s="290"/>
      <c r="I336" s="290"/>
      <c r="J336" s="290"/>
      <c r="K336" s="290"/>
      <c r="L336" s="291"/>
      <c r="M336" s="95" t="str">
        <f t="shared" ca="1" si="7"/>
        <v xml:space="preserve">       </v>
      </c>
    </row>
    <row r="337" spans="1:13" ht="20.25" hidden="1" customHeight="1" x14ac:dyDescent="0.2">
      <c r="A337" s="281" t="str">
        <f t="shared" ca="1" si="8"/>
        <v xml:space="preserve">       </v>
      </c>
      <c r="B337" s="281"/>
      <c r="C337" s="289"/>
      <c r="D337" s="290"/>
      <c r="E337" s="290"/>
      <c r="F337" s="290"/>
      <c r="G337" s="290"/>
      <c r="H337" s="290"/>
      <c r="I337" s="290"/>
      <c r="J337" s="290"/>
      <c r="K337" s="290"/>
      <c r="L337" s="291"/>
      <c r="M337" s="95" t="str">
        <f t="shared" ca="1" si="7"/>
        <v xml:space="preserve">       </v>
      </c>
    </row>
    <row r="338" spans="1:13" ht="20.25" hidden="1" customHeight="1" x14ac:dyDescent="0.2">
      <c r="A338" s="281" t="str">
        <f t="shared" ca="1" si="8"/>
        <v xml:space="preserve">       </v>
      </c>
      <c r="B338" s="281"/>
      <c r="C338" s="289"/>
      <c r="D338" s="290"/>
      <c r="E338" s="290"/>
      <c r="F338" s="290"/>
      <c r="G338" s="290"/>
      <c r="H338" s="290"/>
      <c r="I338" s="290"/>
      <c r="J338" s="290"/>
      <c r="K338" s="290"/>
      <c r="L338" s="291"/>
      <c r="M338" s="95" t="str">
        <f t="shared" ca="1" si="7"/>
        <v xml:space="preserve">       </v>
      </c>
    </row>
    <row r="339" spans="1:13" ht="20.25" hidden="1" customHeight="1" x14ac:dyDescent="0.2">
      <c r="A339" s="281" t="str">
        <f t="shared" ca="1" si="8"/>
        <v xml:space="preserve">       </v>
      </c>
      <c r="B339" s="281"/>
      <c r="C339" s="289"/>
      <c r="D339" s="290"/>
      <c r="E339" s="290"/>
      <c r="F339" s="290"/>
      <c r="G339" s="290"/>
      <c r="H339" s="290"/>
      <c r="I339" s="290"/>
      <c r="J339" s="290"/>
      <c r="K339" s="290"/>
      <c r="L339" s="291"/>
      <c r="M339" s="95" t="str">
        <f t="shared" ca="1" si="7"/>
        <v xml:space="preserve">       </v>
      </c>
    </row>
    <row r="340" spans="1:13" ht="20.25" hidden="1" customHeight="1" x14ac:dyDescent="0.2">
      <c r="A340" s="281" t="str">
        <f t="shared" ca="1" si="8"/>
        <v xml:space="preserve">       </v>
      </c>
      <c r="B340" s="281"/>
      <c r="C340" s="289"/>
      <c r="D340" s="290"/>
      <c r="E340" s="290"/>
      <c r="F340" s="290"/>
      <c r="G340" s="290"/>
      <c r="H340" s="290"/>
      <c r="I340" s="290"/>
      <c r="J340" s="290"/>
      <c r="K340" s="290"/>
      <c r="L340" s="291"/>
      <c r="M340" s="95" t="str">
        <f t="shared" ca="1" si="7"/>
        <v xml:space="preserve">       </v>
      </c>
    </row>
    <row r="341" spans="1:13" ht="20.25" hidden="1" customHeight="1" x14ac:dyDescent="0.2">
      <c r="A341" s="281" t="str">
        <f t="shared" ca="1" si="8"/>
        <v xml:space="preserve">       </v>
      </c>
      <c r="B341" s="281"/>
      <c r="C341" s="289"/>
      <c r="D341" s="290"/>
      <c r="E341" s="290"/>
      <c r="F341" s="290"/>
      <c r="G341" s="290"/>
      <c r="H341" s="290"/>
      <c r="I341" s="290"/>
      <c r="J341" s="290"/>
      <c r="K341" s="290"/>
      <c r="L341" s="291"/>
      <c r="M341" s="95" t="str">
        <f t="shared" ca="1" si="7"/>
        <v xml:space="preserve">       </v>
      </c>
    </row>
    <row r="342" spans="1:13" ht="20.25" hidden="1" customHeight="1" x14ac:dyDescent="0.2">
      <c r="A342" s="281" t="str">
        <f t="shared" ca="1" si="8"/>
        <v xml:space="preserve">       </v>
      </c>
      <c r="B342" s="281"/>
      <c r="C342" s="289"/>
      <c r="D342" s="290"/>
      <c r="E342" s="290"/>
      <c r="F342" s="290"/>
      <c r="G342" s="290"/>
      <c r="H342" s="290"/>
      <c r="I342" s="290"/>
      <c r="J342" s="290"/>
      <c r="K342" s="290"/>
      <c r="L342" s="291"/>
      <c r="M342" s="95" t="str">
        <f t="shared" ca="1" si="7"/>
        <v xml:space="preserve">       </v>
      </c>
    </row>
    <row r="343" spans="1:13" ht="20.25" hidden="1" customHeight="1" x14ac:dyDescent="0.2">
      <c r="A343" s="281" t="str">
        <f t="shared" ca="1" si="8"/>
        <v xml:space="preserve">       </v>
      </c>
      <c r="B343" s="281"/>
      <c r="C343" s="289"/>
      <c r="D343" s="290"/>
      <c r="E343" s="290"/>
      <c r="F343" s="290"/>
      <c r="G343" s="290"/>
      <c r="H343" s="290"/>
      <c r="I343" s="290"/>
      <c r="J343" s="290"/>
      <c r="K343" s="290"/>
      <c r="L343" s="291"/>
      <c r="M343" s="95" t="str">
        <f t="shared" ca="1" si="7"/>
        <v xml:space="preserve">       </v>
      </c>
    </row>
    <row r="344" spans="1:13" ht="20.25" hidden="1" customHeight="1" x14ac:dyDescent="0.2">
      <c r="A344" s="281" t="str">
        <f t="shared" ca="1" si="8"/>
        <v xml:space="preserve">       </v>
      </c>
      <c r="B344" s="281"/>
      <c r="C344" s="289"/>
      <c r="D344" s="290"/>
      <c r="E344" s="290"/>
      <c r="F344" s="290"/>
      <c r="G344" s="290"/>
      <c r="H344" s="290"/>
      <c r="I344" s="290"/>
      <c r="J344" s="290"/>
      <c r="K344" s="290"/>
      <c r="L344" s="291"/>
      <c r="M344" s="95" t="str">
        <f t="shared" ca="1" si="7"/>
        <v xml:space="preserve">       </v>
      </c>
    </row>
    <row r="345" spans="1:13" ht="20.25" hidden="1" customHeight="1" x14ac:dyDescent="0.2">
      <c r="A345" s="281" t="str">
        <f ca="1">OFFSET($A$9,(ROW()-326)*10-1,0)</f>
        <v xml:space="preserve">       </v>
      </c>
      <c r="B345" s="281"/>
      <c r="C345" s="289"/>
      <c r="D345" s="290"/>
      <c r="E345" s="290"/>
      <c r="F345" s="290"/>
      <c r="G345" s="290"/>
      <c r="H345" s="290"/>
      <c r="I345" s="290"/>
      <c r="J345" s="290"/>
      <c r="K345" s="290"/>
      <c r="L345" s="291"/>
      <c r="M345" s="95" t="str">
        <f t="shared" ca="1" si="7"/>
        <v xml:space="preserve">       </v>
      </c>
    </row>
    <row r="346" spans="1:13" ht="20.25" hidden="1" customHeight="1" x14ac:dyDescent="0.2">
      <c r="A346" s="281" t="str">
        <f t="shared" ca="1" si="8"/>
        <v xml:space="preserve">       </v>
      </c>
      <c r="B346" s="281"/>
      <c r="C346" s="289"/>
      <c r="D346" s="290"/>
      <c r="E346" s="290"/>
      <c r="F346" s="290"/>
      <c r="G346" s="290"/>
      <c r="H346" s="290"/>
      <c r="I346" s="290"/>
      <c r="J346" s="290"/>
      <c r="K346" s="290"/>
      <c r="L346" s="291"/>
      <c r="M346" s="95" t="str">
        <f t="shared" ca="1" si="7"/>
        <v xml:space="preserve">       </v>
      </c>
    </row>
    <row r="347" spans="1:13" ht="39.75" customHeight="1" x14ac:dyDescent="0.2">
      <c r="A347" s="281" t="str">
        <f ca="1">OFFSET($A$213,(ROW()-346)*10-1,0)</f>
        <v xml:space="preserve">CE2.C1 Comunicar  información personal, conceptos, ideas, sentimientos y hechos, en el idioma inglés, de manera presencial y virtual, aplicando gramática y vocabulario técnico sin estereotipo de género.     </v>
      </c>
      <c r="B347" s="281"/>
      <c r="C347" s="289"/>
      <c r="D347" s="290"/>
      <c r="E347" s="290"/>
      <c r="F347" s="290"/>
      <c r="G347" s="290"/>
      <c r="H347" s="290"/>
      <c r="I347" s="290"/>
      <c r="J347" s="290"/>
      <c r="K347" s="290"/>
      <c r="L347" s="291"/>
      <c r="M347" s="95" t="str">
        <f t="shared" ca="1" si="7"/>
        <v xml:space="preserve">CE2.C1 Comunicar  información personal, conceptos, ideas, sentimientos y hechos, en el idioma inglés, de manera presencial y virtual, aplicando gramática y vocabulario técnico sin estereotipo de género.     </v>
      </c>
    </row>
    <row r="348" spans="1:13" ht="55.5" customHeight="1" x14ac:dyDescent="0.2">
      <c r="A348" s="281" t="str">
        <f t="shared" ref="A348:A356" ca="1" si="9">OFFSET($A$213,(ROW()-346)*10-1,0)</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B348" s="281"/>
      <c r="C348" s="289"/>
      <c r="D348" s="290"/>
      <c r="E348" s="290"/>
      <c r="F348" s="290"/>
      <c r="G348" s="290"/>
      <c r="H348" s="290"/>
      <c r="I348" s="290"/>
      <c r="J348" s="290"/>
      <c r="K348" s="290"/>
      <c r="L348" s="291"/>
      <c r="M348" s="95" t="str">
        <f t="shared" ca="1" si="7"/>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row>
    <row r="349" spans="1:13" ht="20.25" customHeight="1" x14ac:dyDescent="0.2">
      <c r="A349" s="281" t="str">
        <f t="shared" ca="1" si="9"/>
        <v xml:space="preserve">       </v>
      </c>
      <c r="B349" s="281"/>
      <c r="C349" s="289"/>
      <c r="D349" s="290"/>
      <c r="E349" s="290"/>
      <c r="F349" s="290"/>
      <c r="G349" s="290"/>
      <c r="H349" s="290"/>
      <c r="I349" s="290"/>
      <c r="J349" s="290"/>
      <c r="K349" s="290"/>
      <c r="L349" s="291"/>
      <c r="M349" s="95" t="str">
        <f t="shared" ca="1" si="7"/>
        <v xml:space="preserve">       </v>
      </c>
    </row>
    <row r="350" spans="1:13" ht="20.25" customHeight="1" x14ac:dyDescent="0.2">
      <c r="A350" s="281" t="str">
        <f t="shared" ca="1" si="9"/>
        <v xml:space="preserve">       </v>
      </c>
      <c r="B350" s="281"/>
      <c r="C350" s="289"/>
      <c r="D350" s="290"/>
      <c r="E350" s="290"/>
      <c r="F350" s="290"/>
      <c r="G350" s="290"/>
      <c r="H350" s="290"/>
      <c r="I350" s="290"/>
      <c r="J350" s="290"/>
      <c r="K350" s="290"/>
      <c r="L350" s="291"/>
      <c r="M350" s="95" t="str">
        <f t="shared" ca="1" si="7"/>
        <v xml:space="preserve">       </v>
      </c>
    </row>
    <row r="351" spans="1:13" ht="20.25" customHeight="1" x14ac:dyDescent="0.2">
      <c r="A351" s="281" t="str">
        <f t="shared" ca="1" si="9"/>
        <v xml:space="preserve">       </v>
      </c>
      <c r="B351" s="281"/>
      <c r="C351" s="289"/>
      <c r="D351" s="290"/>
      <c r="E351" s="290"/>
      <c r="F351" s="290"/>
      <c r="G351" s="290"/>
      <c r="H351" s="290"/>
      <c r="I351" s="290"/>
      <c r="J351" s="290"/>
      <c r="K351" s="290"/>
      <c r="L351" s="291"/>
      <c r="M351" s="95" t="str">
        <f t="shared" ca="1" si="7"/>
        <v xml:space="preserve">       </v>
      </c>
    </row>
    <row r="352" spans="1:13" ht="20.25" customHeight="1" x14ac:dyDescent="0.2">
      <c r="A352" s="281" t="str">
        <f t="shared" ca="1" si="9"/>
        <v xml:space="preserve">       </v>
      </c>
      <c r="B352" s="281"/>
      <c r="C352" s="289"/>
      <c r="D352" s="290"/>
      <c r="E352" s="290"/>
      <c r="F352" s="290"/>
      <c r="G352" s="290"/>
      <c r="H352" s="290"/>
      <c r="I352" s="290"/>
      <c r="J352" s="290"/>
      <c r="K352" s="290"/>
      <c r="L352" s="291"/>
      <c r="M352" s="95" t="str">
        <f t="shared" ca="1" si="7"/>
        <v xml:space="preserve">       </v>
      </c>
    </row>
    <row r="353" spans="1:13" ht="20.25" customHeight="1" x14ac:dyDescent="0.2">
      <c r="A353" s="281" t="str">
        <f t="shared" ca="1" si="9"/>
        <v xml:space="preserve">       </v>
      </c>
      <c r="B353" s="281"/>
      <c r="C353" s="289"/>
      <c r="D353" s="290"/>
      <c r="E353" s="290"/>
      <c r="F353" s="290"/>
      <c r="G353" s="290"/>
      <c r="H353" s="290"/>
      <c r="I353" s="290"/>
      <c r="J353" s="290"/>
      <c r="K353" s="290"/>
      <c r="L353" s="291"/>
      <c r="M353" s="95" t="str">
        <f t="shared" ca="1" si="7"/>
        <v xml:space="preserve">       </v>
      </c>
    </row>
    <row r="354" spans="1:13" ht="20.25" customHeight="1" x14ac:dyDescent="0.2">
      <c r="A354" s="281" t="str">
        <f t="shared" ca="1" si="9"/>
        <v xml:space="preserve">       </v>
      </c>
      <c r="B354" s="281"/>
      <c r="C354" s="289"/>
      <c r="D354" s="290"/>
      <c r="E354" s="290"/>
      <c r="F354" s="290"/>
      <c r="G354" s="290"/>
      <c r="H354" s="290"/>
      <c r="I354" s="290"/>
      <c r="J354" s="290"/>
      <c r="K354" s="290"/>
      <c r="L354" s="291"/>
      <c r="M354" s="95" t="str">
        <f t="shared" ca="1" si="7"/>
        <v xml:space="preserve">       </v>
      </c>
    </row>
    <row r="355" spans="1:13" ht="20.25" customHeight="1" x14ac:dyDescent="0.2">
      <c r="A355" s="281" t="str">
        <f t="shared" ca="1" si="9"/>
        <v xml:space="preserve">       </v>
      </c>
      <c r="B355" s="281"/>
      <c r="C355" s="289"/>
      <c r="D355" s="290"/>
      <c r="E355" s="290"/>
      <c r="F355" s="290"/>
      <c r="G355" s="290"/>
      <c r="H355" s="290"/>
      <c r="I355" s="290"/>
      <c r="J355" s="290"/>
      <c r="K355" s="290"/>
      <c r="L355" s="291"/>
      <c r="M355" s="95" t="str">
        <f t="shared" ca="1" si="7"/>
        <v xml:space="preserve">       </v>
      </c>
    </row>
    <row r="356" spans="1:13" ht="20.25" customHeight="1" x14ac:dyDescent="0.2">
      <c r="A356" s="281" t="str">
        <f t="shared" ca="1" si="9"/>
        <v xml:space="preserve">       </v>
      </c>
      <c r="B356" s="281"/>
      <c r="C356" s="292"/>
      <c r="D356" s="293"/>
      <c r="E356" s="293"/>
      <c r="F356" s="293"/>
      <c r="G356" s="293"/>
      <c r="H356" s="293"/>
      <c r="I356" s="293"/>
      <c r="J356" s="293"/>
      <c r="K356" s="293"/>
      <c r="L356" s="294"/>
      <c r="M356" s="95" t="str">
        <f t="shared" ca="1" si="7"/>
        <v xml:space="preserve">       </v>
      </c>
    </row>
    <row r="357" spans="1:13" s="57" customFormat="1" ht="18" customHeight="1" x14ac:dyDescent="0.2">
      <c r="A357" s="282" t="str">
        <f>'M1'!A357:L357</f>
        <v>EXPERIENCIAS FORMATIVAS EN SITUACIONES REALES DE TRABAJO (EFSRT)</v>
      </c>
      <c r="B357" s="282"/>
      <c r="C357" s="282"/>
      <c r="D357" s="282"/>
      <c r="E357" s="282"/>
      <c r="F357" s="282"/>
      <c r="G357" s="282"/>
      <c r="H357" s="282"/>
      <c r="I357" s="282"/>
      <c r="J357" s="282"/>
      <c r="K357" s="282"/>
      <c r="L357" s="282"/>
      <c r="M357" s="95" t="str">
        <f t="shared" si="7"/>
        <v>EXPERIENCIAS FORMATIVAS EN SITUACIONES REALES DE TRABAJO (EFSRT)</v>
      </c>
    </row>
    <row r="358" spans="1:13" s="57" customFormat="1" ht="18.75" customHeight="1" x14ac:dyDescent="0.2">
      <c r="A358" s="165" t="str">
        <f>'M1'!A358</f>
        <v>LUGAR PARA EL DESARROLLO DE LA EFSRT</v>
      </c>
      <c r="B358" s="165" t="str">
        <f>'M1'!B358</f>
        <v>AMBIENTES/ÁREAS (1)</v>
      </c>
      <c r="C358" s="283" t="str">
        <f>'M1'!C358:J358</f>
        <v>DESCRIPCIÓN DE LA ESTRATEGIA PARA LA IMPLEMENTACIÓN DE LA EFSRT (2)</v>
      </c>
      <c r="D358" s="283"/>
      <c r="E358" s="283"/>
      <c r="F358" s="283"/>
      <c r="G358" s="283"/>
      <c r="H358" s="283"/>
      <c r="I358" s="283"/>
      <c r="J358" s="283"/>
      <c r="K358" s="165" t="str">
        <f>'M1'!K358</f>
        <v>CRÉDITOS</v>
      </c>
      <c r="L358" s="165" t="str">
        <f>'M1'!L358</f>
        <v>HORAS (P)</v>
      </c>
      <c r="M358" s="95" t="str">
        <f t="shared" si="7"/>
        <v>LUGAR PARA EL DESARROLLO DE LA EFSRT</v>
      </c>
    </row>
    <row r="359" spans="1:13" s="57" customFormat="1" ht="369.75" customHeight="1" x14ac:dyDescent="0.2">
      <c r="A359" s="172" t="s">
        <v>141</v>
      </c>
      <c r="B359" s="172" t="s">
        <v>922</v>
      </c>
      <c r="C359" s="278" t="s">
        <v>919</v>
      </c>
      <c r="D359" s="279"/>
      <c r="E359" s="279"/>
      <c r="F359" s="279"/>
      <c r="G359" s="279"/>
      <c r="H359" s="279"/>
      <c r="I359" s="279"/>
      <c r="J359" s="280"/>
      <c r="K359" s="17">
        <f>Organización_Modular!I71</f>
        <v>4</v>
      </c>
      <c r="L359" s="18">
        <f>K359*32</f>
        <v>128</v>
      </c>
      <c r="M359" s="95" t="str">
        <f>C359</f>
        <v xml:space="preserve">De organización
PROYECTOS PRODUCTIVOS DE BIENES Y SERVICIOS
1. Se realizan mediante el desarrollo de proyectos productivos de bienes y servicios desarrollados en el IES los cuales deben estar vinculados al entorno productivo y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7" customFormat="1" ht="373.5" customHeight="1" x14ac:dyDescent="0.2">
      <c r="A360" s="172" t="s">
        <v>142</v>
      </c>
      <c r="B360" s="172" t="s">
        <v>921</v>
      </c>
      <c r="C360" s="278" t="s">
        <v>920</v>
      </c>
      <c r="D360" s="279"/>
      <c r="E360" s="279"/>
      <c r="F360" s="279"/>
      <c r="G360" s="279"/>
      <c r="H360" s="279"/>
      <c r="I360" s="279"/>
      <c r="J360" s="280"/>
      <c r="K360" s="92"/>
      <c r="L360" s="93"/>
      <c r="M360" s="95" t="str">
        <f>C360</f>
        <v xml:space="preserve">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30" customHeight="1" x14ac:dyDescent="0.2">
      <c r="A361" s="318" t="str">
        <f>'M1'!A361</f>
        <v>(1) Colocar el nombre del espacio, área u otros, donde se desarrolla las EFSRT
(2) Realizar una breve descripción respecto al desarrollo de las EFSRT, según el lugar de realización.</v>
      </c>
      <c r="B361" s="319"/>
      <c r="M361" s="95" t="str">
        <f>A361</f>
        <v>(1) Colocar el nombre del espacio, área u otros, donde se desarrolla las EFSRT
(2) Realizar una breve descripción respecto al desarrollo de las EFSRT, según el lugar de realización.</v>
      </c>
    </row>
    <row r="362" spans="1:13" x14ac:dyDescent="0.2">
      <c r="A362" s="141" t="s">
        <v>141</v>
      </c>
      <c r="B362" s="142" t="s">
        <v>145</v>
      </c>
      <c r="M362" s="51"/>
    </row>
    <row r="363" spans="1:13" x14ac:dyDescent="0.2">
      <c r="A363" s="141" t="s">
        <v>142</v>
      </c>
      <c r="B363" s="142" t="s">
        <v>146</v>
      </c>
      <c r="M363" s="51"/>
    </row>
    <row r="364" spans="1:13" x14ac:dyDescent="0.2">
      <c r="A364" s="141"/>
      <c r="B364" s="142" t="s">
        <v>149</v>
      </c>
    </row>
    <row r="365" spans="1:13" x14ac:dyDescent="0.2">
      <c r="A365" s="141"/>
      <c r="B365" s="142" t="s">
        <v>147</v>
      </c>
    </row>
    <row r="366" spans="1:13" x14ac:dyDescent="0.2">
      <c r="A366" s="141"/>
      <c r="B366" s="142" t="s">
        <v>148</v>
      </c>
    </row>
    <row r="367" spans="1:13" x14ac:dyDescent="0.2">
      <c r="A367" s="137"/>
      <c r="B367" s="142" t="s">
        <v>150</v>
      </c>
    </row>
  </sheetData>
  <sheetProtection algorithmName="SHA-512" hashValue="2IrDWC4CNYrYUuGwq7F++3CcjZ+UWanj5eFtKK6DzMjynzfAIdw2blDlmJn6IFLpEXSAdcdP9o2DDHrTUmFRoA==" saltValue="VN88/XfbpcncPrObCeD3SA==" spinCount="100000" sheet="1" objects="1" scenarios="1" formatRows="0" autoFilter="0"/>
  <autoFilter ref="A16:M361" xr:uid="{00000000-0009-0000-0000-000005000000}">
    <filterColumn colId="5" showButton="0"/>
    <filterColumn colId="8" showButton="0"/>
  </autoFilter>
  <mergeCells count="141">
    <mergeCell ref="A361:B361"/>
    <mergeCell ref="A327:B327"/>
    <mergeCell ref="C327:L356"/>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57:L357"/>
    <mergeCell ref="C358:J358"/>
    <mergeCell ref="A324:L324"/>
    <mergeCell ref="A325:L325"/>
    <mergeCell ref="A326:B326"/>
    <mergeCell ref="C326:L326"/>
    <mergeCell ref="L282:L291"/>
    <mergeCell ref="L292:L301"/>
    <mergeCell ref="L302:L311"/>
    <mergeCell ref="L312:L321"/>
    <mergeCell ref="A322:L322"/>
    <mergeCell ref="A323:L323"/>
    <mergeCell ref="A292:A301"/>
    <mergeCell ref="A302:A311"/>
    <mergeCell ref="A312:A321"/>
    <mergeCell ref="A138:A147"/>
    <mergeCell ref="A148:A157"/>
    <mergeCell ref="A158:A167"/>
    <mergeCell ref="B220:B221"/>
    <mergeCell ref="C220:C221"/>
    <mergeCell ref="D220:D221"/>
    <mergeCell ref="A168:A177"/>
    <mergeCell ref="A178:A187"/>
    <mergeCell ref="A188:A197"/>
    <mergeCell ref="A198:A207"/>
    <mergeCell ref="A208:A217"/>
    <mergeCell ref="A48:A57"/>
    <mergeCell ref="A58:A67"/>
    <mergeCell ref="A68:A77"/>
    <mergeCell ref="A78:A87"/>
    <mergeCell ref="A88:A97"/>
    <mergeCell ref="A98:A107"/>
    <mergeCell ref="A108:A117"/>
    <mergeCell ref="A118:A127"/>
    <mergeCell ref="A128:A137"/>
    <mergeCell ref="D16:D17"/>
    <mergeCell ref="F16:G16"/>
    <mergeCell ref="H16:H17"/>
    <mergeCell ref="E16:E17"/>
    <mergeCell ref="I16:J16"/>
    <mergeCell ref="K16:K17"/>
    <mergeCell ref="A18:A27"/>
    <mergeCell ref="A28:A37"/>
    <mergeCell ref="A38:A47"/>
    <mergeCell ref="A1:L1"/>
    <mergeCell ref="B3:C3"/>
    <mergeCell ref="F3:H3"/>
    <mergeCell ref="I3:L3"/>
    <mergeCell ref="F5:H5"/>
    <mergeCell ref="I5:L5"/>
    <mergeCell ref="A13:L13"/>
    <mergeCell ref="A14:L14"/>
    <mergeCell ref="B15:L15"/>
    <mergeCell ref="L168:L177"/>
    <mergeCell ref="L272:L281"/>
    <mergeCell ref="A219:L219"/>
    <mergeCell ref="A220:A221"/>
    <mergeCell ref="L178:L187"/>
    <mergeCell ref="L188:L197"/>
    <mergeCell ref="L198:L207"/>
    <mergeCell ref="F7:H7"/>
    <mergeCell ref="I7:L7"/>
    <mergeCell ref="F9:H9"/>
    <mergeCell ref="I9:L9"/>
    <mergeCell ref="B11:C11"/>
    <mergeCell ref="F11:H11"/>
    <mergeCell ref="I11:L11"/>
    <mergeCell ref="L16:L17"/>
    <mergeCell ref="L108:L117"/>
    <mergeCell ref="L118:L127"/>
    <mergeCell ref="L128:L137"/>
    <mergeCell ref="L138:L147"/>
    <mergeCell ref="L148:L157"/>
    <mergeCell ref="L158:L167"/>
    <mergeCell ref="A16:A17"/>
    <mergeCell ref="B16:B17"/>
    <mergeCell ref="C16:C17"/>
    <mergeCell ref="C359:J359"/>
    <mergeCell ref="C360:J360"/>
    <mergeCell ref="M16:M17"/>
    <mergeCell ref="A356:B356"/>
    <mergeCell ref="A347:B347"/>
    <mergeCell ref="A348:B348"/>
    <mergeCell ref="A349:B349"/>
    <mergeCell ref="A350:B350"/>
    <mergeCell ref="A351:B351"/>
    <mergeCell ref="A352:B352"/>
    <mergeCell ref="A353:B353"/>
    <mergeCell ref="A354:B354"/>
    <mergeCell ref="A355:B355"/>
    <mergeCell ref="L48:L57"/>
    <mergeCell ref="L58:L67"/>
    <mergeCell ref="L68:L77"/>
    <mergeCell ref="L78:L87"/>
    <mergeCell ref="L88:L97"/>
    <mergeCell ref="L98:L107"/>
    <mergeCell ref="L18:L27"/>
    <mergeCell ref="L28:L37"/>
    <mergeCell ref="L38:L47"/>
    <mergeCell ref="L208:L217"/>
    <mergeCell ref="A218:L218"/>
    <mergeCell ref="L222:L231"/>
    <mergeCell ref="L232:L241"/>
    <mergeCell ref="A242:A251"/>
    <mergeCell ref="A252:A261"/>
    <mergeCell ref="A262:A271"/>
    <mergeCell ref="A272:A281"/>
    <mergeCell ref="A282:A291"/>
    <mergeCell ref="F220:G220"/>
    <mergeCell ref="H220:H221"/>
    <mergeCell ref="I220:J220"/>
    <mergeCell ref="K220:K221"/>
    <mergeCell ref="L220:L221"/>
    <mergeCell ref="E220:E221"/>
    <mergeCell ref="L242:L251"/>
    <mergeCell ref="L252:L261"/>
    <mergeCell ref="L262:L271"/>
    <mergeCell ref="A222:A231"/>
    <mergeCell ref="A232:A241"/>
  </mergeCells>
  <conditionalFormatting sqref="A359:J360">
    <cfRule type="containsBlanks" dxfId="110" priority="1">
      <formula>LEN(TRIM(A359))=0</formula>
    </cfRule>
  </conditionalFormatting>
  <conditionalFormatting sqref="C18:C27">
    <cfRule type="containsBlanks" dxfId="109" priority="46">
      <formula>LEN(TRIM(C18))=0</formula>
    </cfRule>
  </conditionalFormatting>
  <conditionalFormatting sqref="C28:C31">
    <cfRule type="containsBlanks" dxfId="108" priority="41">
      <formula>LEN(TRIM(C28))=0</formula>
    </cfRule>
  </conditionalFormatting>
  <conditionalFormatting sqref="C32:C37 C42:C47 C52:C57 C62:C67 C73:C77 C82:C87 C93:C97 C102:C217 C222:C321 L222:L321 C327:L356">
    <cfRule type="containsBlanks" dxfId="107" priority="51">
      <formula>LEN(TRIM(C32))=0</formula>
    </cfRule>
  </conditionalFormatting>
  <conditionalFormatting sqref="C38:C41">
    <cfRule type="containsBlanks" dxfId="106" priority="36">
      <formula>LEN(TRIM(C38))=0</formula>
    </cfRule>
  </conditionalFormatting>
  <conditionalFormatting sqref="C48:C51">
    <cfRule type="containsBlanks" dxfId="105" priority="30">
      <formula>LEN(TRIM(C48))=0</formula>
    </cfRule>
  </conditionalFormatting>
  <conditionalFormatting sqref="C58:C61">
    <cfRule type="containsBlanks" dxfId="104" priority="26">
      <formula>LEN(TRIM(C58))=0</formula>
    </cfRule>
  </conditionalFormatting>
  <conditionalFormatting sqref="C68:C72">
    <cfRule type="containsBlanks" dxfId="103" priority="20">
      <formula>LEN(TRIM(C68))=0</formula>
    </cfRule>
  </conditionalFormatting>
  <conditionalFormatting sqref="C78:C81">
    <cfRule type="containsBlanks" dxfId="102" priority="14">
      <formula>LEN(TRIM(C78))=0</formula>
    </cfRule>
  </conditionalFormatting>
  <conditionalFormatting sqref="C88:C92">
    <cfRule type="containsBlanks" dxfId="101" priority="9">
      <formula>LEN(TRIM(C88))=0</formula>
    </cfRule>
  </conditionalFormatting>
  <conditionalFormatting sqref="C98:C101">
    <cfRule type="containsBlanks" dxfId="100" priority="5">
      <formula>LEN(TRIM(C98))=0</formula>
    </cfRule>
  </conditionalFormatting>
  <conditionalFormatting sqref="L18:L217">
    <cfRule type="containsBlanks" dxfId="99" priority="3">
      <formula>LEN(TRIM(L18))=0</formula>
    </cfRule>
  </conditionalFormatting>
  <dataValidations count="1">
    <dataValidation type="list" allowBlank="1" showInputMessage="1" showErrorMessage="1" sqref="A359:A360" xr:uid="{00000000-0002-0000-05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9:M358 D323:L325"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367"/>
  <sheetViews>
    <sheetView showGridLines="0" topLeftCell="D359" zoomScale="106" zoomScaleNormal="106" workbookViewId="0">
      <selection activeCell="H233" sqref="H233"/>
    </sheetView>
  </sheetViews>
  <sheetFormatPr baseColWidth="10" defaultRowHeight="12.75" x14ac:dyDescent="0.2"/>
  <cols>
    <col min="1" max="1" width="39.7109375" style="58" customWidth="1"/>
    <col min="2" max="2" width="41.7109375" style="106" customWidth="1"/>
    <col min="3" max="3" width="45.7109375" style="106" customWidth="1"/>
    <col min="4" max="4" width="22.7109375" style="59" customWidth="1"/>
    <col min="5" max="5" width="5.7109375" style="59" customWidth="1"/>
    <col min="6" max="7" width="6.7109375" style="58" customWidth="1"/>
    <col min="8" max="8" width="8.7109375" style="58" customWidth="1"/>
    <col min="9" max="10" width="6.7109375" style="58" customWidth="1"/>
    <col min="11" max="11" width="8.7109375" style="58" customWidth="1"/>
    <col min="12" max="12" width="20.7109375" style="58" customWidth="1"/>
    <col min="13" max="13" width="9.42578125" style="2" customWidth="1"/>
    <col min="14" max="16384" width="11.42578125" style="2"/>
  </cols>
  <sheetData>
    <row r="1" spans="1:13" s="57" customFormat="1" ht="18.75" x14ac:dyDescent="0.2">
      <c r="A1" s="311" t="str">
        <f>'M2'!A1:L1</f>
        <v>ORGANIZACIÓN DE LOS ELEMENTOS DEL MÓDULO</v>
      </c>
      <c r="B1" s="311"/>
      <c r="C1" s="311"/>
      <c r="D1" s="311"/>
      <c r="E1" s="311"/>
      <c r="F1" s="311"/>
      <c r="G1" s="311"/>
      <c r="H1" s="311"/>
      <c r="I1" s="311"/>
      <c r="J1" s="311"/>
      <c r="K1" s="311"/>
      <c r="L1" s="311"/>
    </row>
    <row r="2" spans="1:13" s="57" customFormat="1" ht="15.75" x14ac:dyDescent="0.2">
      <c r="A2" s="91"/>
      <c r="B2" s="91"/>
      <c r="C2" s="91"/>
      <c r="D2" s="91"/>
      <c r="E2" s="91"/>
      <c r="F2" s="91"/>
      <c r="G2" s="91"/>
      <c r="H2" s="91"/>
      <c r="I2" s="91"/>
      <c r="J2" s="91"/>
      <c r="K2" s="91"/>
      <c r="L2" s="91"/>
    </row>
    <row r="3" spans="1:13" ht="25.5" customHeight="1" x14ac:dyDescent="0.2">
      <c r="A3" s="19" t="s">
        <v>38</v>
      </c>
      <c r="B3" s="236" t="str">
        <f>Perfil_Egreso!B3</f>
        <v>Instituto de educación superior público "Catalina Buendía de Pecho"</v>
      </c>
      <c r="C3" s="236"/>
      <c r="D3" s="9"/>
      <c r="E3" s="9"/>
      <c r="F3" s="322" t="s">
        <v>62</v>
      </c>
      <c r="G3" s="322"/>
      <c r="H3" s="323"/>
      <c r="I3" s="320" t="str">
        <f>Perfil_Egreso!E3</f>
        <v>0563619</v>
      </c>
      <c r="J3" s="321"/>
      <c r="K3" s="321"/>
      <c r="L3" s="276"/>
    </row>
    <row r="4" spans="1:13" ht="15" customHeight="1" x14ac:dyDescent="0.2">
      <c r="A4" s="35"/>
      <c r="B4" s="35"/>
      <c r="C4" s="20"/>
      <c r="D4" s="20"/>
      <c r="E4" s="20"/>
      <c r="F4" s="9"/>
      <c r="G4" s="9"/>
      <c r="H4" s="9"/>
      <c r="I4" s="9"/>
      <c r="J4" s="9"/>
      <c r="K4" s="9"/>
      <c r="L4" s="9"/>
    </row>
    <row r="5" spans="1:13" ht="26.25" customHeight="1" x14ac:dyDescent="0.2">
      <c r="A5" s="19" t="s">
        <v>42</v>
      </c>
      <c r="B5" s="81" t="str">
        <f>Perfil_Egreso!B5</f>
        <v>Industrias manufactureras</v>
      </c>
      <c r="C5" s="21" t="s">
        <v>43</v>
      </c>
      <c r="D5" s="5" t="str">
        <f>Perfil_Egreso!D5</f>
        <v>Industria de bienes de capital</v>
      </c>
      <c r="E5" s="22"/>
      <c r="F5" s="324" t="s">
        <v>44</v>
      </c>
      <c r="G5" s="324"/>
      <c r="H5" s="325"/>
      <c r="I5" s="275" t="str">
        <f>Perfil_Egreso!B7</f>
        <v>Fabricación de máquinas y equipos N.C.P. - Fabricación de robots industriales</v>
      </c>
      <c r="J5" s="321"/>
      <c r="K5" s="321"/>
      <c r="L5" s="276"/>
    </row>
    <row r="6" spans="1:13" ht="12.75" customHeight="1" x14ac:dyDescent="0.2">
      <c r="A6" s="75"/>
      <c r="B6" s="75"/>
      <c r="C6" s="23"/>
      <c r="D6" s="23"/>
      <c r="E6" s="23"/>
      <c r="F6" s="9"/>
      <c r="G6" s="9"/>
      <c r="H6" s="9"/>
      <c r="I6" s="9"/>
      <c r="J6" s="9"/>
      <c r="K6" s="9"/>
      <c r="L6" s="9"/>
    </row>
    <row r="7" spans="1:13" ht="24" customHeight="1" x14ac:dyDescent="0.2">
      <c r="A7" s="75" t="str">
        <f>Perfil_Egreso!A11</f>
        <v>DENOMINACIÓN DEL PROGRAMA DE ESTUDIOS SEGÚN CNOF (según corresponda)</v>
      </c>
      <c r="B7" s="80" t="str">
        <f>Perfil_Egreso!B11</f>
        <v xml:space="preserve">Mecatrónica Industrial </v>
      </c>
      <c r="C7" s="24" t="s">
        <v>46</v>
      </c>
      <c r="D7" s="6" t="str">
        <f>Perfil_Egreso!E11</f>
        <v xml:space="preserve">C1728-3-001 </v>
      </c>
      <c r="E7" s="25"/>
      <c r="F7" s="322" t="str">
        <f>Perfil_Egreso!A9</f>
        <v>DENOMINACIÓN VARIANTE</v>
      </c>
      <c r="G7" s="322"/>
      <c r="H7" s="323"/>
      <c r="I7" s="275">
        <f>Perfil_Egreso!B9</f>
        <v>0</v>
      </c>
      <c r="J7" s="321"/>
      <c r="K7" s="321"/>
      <c r="L7" s="276"/>
    </row>
    <row r="8" spans="1:13" ht="12.75" customHeight="1" x14ac:dyDescent="0.2">
      <c r="A8" s="26"/>
      <c r="B8" s="26"/>
      <c r="C8" s="26"/>
      <c r="D8" s="26"/>
      <c r="E8" s="26"/>
      <c r="F8" s="9"/>
      <c r="G8" s="9"/>
      <c r="H8" s="9"/>
      <c r="I8" s="9"/>
      <c r="J8" s="9"/>
      <c r="K8" s="9"/>
      <c r="L8" s="9"/>
    </row>
    <row r="9" spans="1:13" ht="23.25" customHeight="1" x14ac:dyDescent="0.2">
      <c r="A9" s="27" t="str">
        <f>Perfil_Egreso!A13</f>
        <v>FORMACIÓN**</v>
      </c>
      <c r="B9" s="80">
        <f>Perfil_Egreso!B13</f>
        <v>0</v>
      </c>
      <c r="C9" s="28" t="s">
        <v>6</v>
      </c>
      <c r="D9" s="5">
        <f>Itinerario!W17</f>
        <v>3264</v>
      </c>
      <c r="E9" s="29"/>
      <c r="F9" s="326" t="s">
        <v>35</v>
      </c>
      <c r="G9" s="326"/>
      <c r="H9" s="327"/>
      <c r="I9" s="275">
        <f>Itinerario!T17</f>
        <v>140</v>
      </c>
      <c r="J9" s="321"/>
      <c r="K9" s="321"/>
      <c r="L9" s="276"/>
    </row>
    <row r="10" spans="1:13" ht="12.75" customHeight="1" x14ac:dyDescent="0.2">
      <c r="A10" s="30"/>
      <c r="B10" s="30"/>
      <c r="C10" s="30"/>
      <c r="D10" s="26"/>
      <c r="E10" s="26"/>
      <c r="F10" s="9"/>
      <c r="G10" s="9"/>
      <c r="H10" s="9"/>
      <c r="I10" s="9"/>
      <c r="J10" s="9"/>
      <c r="K10" s="9"/>
      <c r="L10" s="9"/>
    </row>
    <row r="11" spans="1:13" ht="27" customHeight="1" x14ac:dyDescent="0.2">
      <c r="A11" s="31" t="str">
        <f>Perfil_Egreso!C13</f>
        <v>MODALIDAD DEL SERVICIO EDUCATIVO</v>
      </c>
      <c r="B11" s="316" t="str">
        <f>Perfil_Egreso!D13</f>
        <v>Presencial</v>
      </c>
      <c r="C11" s="317"/>
      <c r="D11" s="9"/>
      <c r="E11" s="9"/>
      <c r="F11" s="328" t="str">
        <f>Perfil_Egreso!A15</f>
        <v>NIVEL FORMATIVO</v>
      </c>
      <c r="G11" s="328"/>
      <c r="H11" s="329"/>
      <c r="I11" s="275" t="str">
        <f>Perfil_Egreso!B15</f>
        <v>Profesional técnico</v>
      </c>
      <c r="J11" s="321"/>
      <c r="K11" s="321"/>
      <c r="L11" s="276"/>
    </row>
    <row r="12" spans="1:13" s="57" customFormat="1" ht="8.25" customHeight="1" x14ac:dyDescent="0.2">
      <c r="A12" s="32"/>
      <c r="B12" s="32"/>
      <c r="C12" s="32"/>
      <c r="D12" s="32"/>
      <c r="E12" s="32"/>
      <c r="F12" s="32"/>
      <c r="G12" s="32"/>
      <c r="H12" s="32"/>
      <c r="I12" s="32"/>
      <c r="J12" s="32"/>
      <c r="K12" s="32"/>
      <c r="L12" s="32"/>
    </row>
    <row r="13" spans="1:13" ht="18.75" customHeight="1" x14ac:dyDescent="0.2">
      <c r="A13" s="312" t="s">
        <v>101</v>
      </c>
      <c r="B13" s="312"/>
      <c r="C13" s="312"/>
      <c r="D13" s="312"/>
      <c r="E13" s="312"/>
      <c r="F13" s="312"/>
      <c r="G13" s="312"/>
      <c r="H13" s="312"/>
      <c r="I13" s="312"/>
      <c r="J13" s="312"/>
      <c r="K13" s="312"/>
      <c r="L13" s="312"/>
    </row>
    <row r="14" spans="1:13" ht="25.5" customHeight="1" x14ac:dyDescent="0.2">
      <c r="A14" s="313" t="str">
        <f>Organización_Modular!C72</f>
        <v>UC3.  Desarrollar sistemas mecatrónicas que soportan los procesos industriales y servicios, de acuerdo a la demanda, optimización de procesos, uso eficiente de la energía, control de calidad, estándares de seguridad y normativa vigente.</v>
      </c>
      <c r="B14" s="313"/>
      <c r="C14" s="313"/>
      <c r="D14" s="313"/>
      <c r="E14" s="313"/>
      <c r="F14" s="313"/>
      <c r="G14" s="313"/>
      <c r="H14" s="313"/>
      <c r="I14" s="313"/>
      <c r="J14" s="313"/>
      <c r="K14" s="313"/>
      <c r="L14" s="313"/>
    </row>
    <row r="15" spans="1:13" ht="21" x14ac:dyDescent="0.2">
      <c r="A15" s="163" t="s">
        <v>100</v>
      </c>
      <c r="B15" s="314" t="str">
        <f>Organización_Modular!A72</f>
        <v>Modulo 3: Sistemas mecatrónicas industriales</v>
      </c>
      <c r="C15" s="314"/>
      <c r="D15" s="314"/>
      <c r="E15" s="314"/>
      <c r="F15" s="314"/>
      <c r="G15" s="314"/>
      <c r="H15" s="314"/>
      <c r="I15" s="314"/>
      <c r="J15" s="314"/>
      <c r="K15" s="314"/>
      <c r="L15" s="314"/>
    </row>
    <row r="16" spans="1:13" ht="18" customHeight="1" x14ac:dyDescent="0.2">
      <c r="A16" s="298" t="s">
        <v>99</v>
      </c>
      <c r="B16" s="315" t="s">
        <v>98</v>
      </c>
      <c r="C16" s="298" t="s">
        <v>94</v>
      </c>
      <c r="D16" s="298" t="s">
        <v>0</v>
      </c>
      <c r="E16" s="298" t="s">
        <v>61</v>
      </c>
      <c r="F16" s="298" t="s">
        <v>87</v>
      </c>
      <c r="G16" s="298"/>
      <c r="H16" s="298" t="s">
        <v>87</v>
      </c>
      <c r="I16" s="298" t="s">
        <v>93</v>
      </c>
      <c r="J16" s="298"/>
      <c r="K16" s="298" t="s">
        <v>93</v>
      </c>
      <c r="L16" s="298" t="s">
        <v>97</v>
      </c>
      <c r="M16" s="284" t="s">
        <v>115</v>
      </c>
    </row>
    <row r="17" spans="1:13" ht="15.75" customHeight="1" x14ac:dyDescent="0.2">
      <c r="A17" s="298"/>
      <c r="B17" s="315"/>
      <c r="C17" s="298"/>
      <c r="D17" s="298"/>
      <c r="E17" s="298"/>
      <c r="F17" s="166" t="s">
        <v>91</v>
      </c>
      <c r="G17" s="166" t="s">
        <v>90</v>
      </c>
      <c r="H17" s="298"/>
      <c r="I17" s="166" t="s">
        <v>91</v>
      </c>
      <c r="J17" s="166" t="s">
        <v>90</v>
      </c>
      <c r="K17" s="298"/>
      <c r="L17" s="298"/>
      <c r="M17" s="284"/>
    </row>
    <row r="18" spans="1:13" ht="96" x14ac:dyDescent="0.2">
      <c r="A18" s="295" t="str">
        <f>Capacidades!L612</f>
        <v xml:space="preserve">UC3.C2 Efectuar la instalación de sistemas mecatrónicos  considerando las buenas prácticas de instalación, requerimientos funcionales, condición de operación y estándares de seguridad.        </v>
      </c>
      <c r="B18" s="173" t="str">
        <f>Capacidades!M612</f>
        <v>C2.I1 Identifica necesidades del sector productivo, relacionándolas a los sistemas mecatrónicas considerando los requerimientos funcionales. Y optimización de los procesos.</v>
      </c>
      <c r="C18" s="193" t="s">
        <v>988</v>
      </c>
      <c r="D18" s="11" t="str">
        <f>Organización_Modular!F72</f>
        <v>Proyectos Mecatronico</v>
      </c>
      <c r="E18" s="11" t="str">
        <f>Organización_Modular!G72</f>
        <v>V</v>
      </c>
      <c r="F18" s="11">
        <f>Organización_Modular!H72</f>
        <v>3</v>
      </c>
      <c r="G18" s="11">
        <f>Organización_Modular!I72</f>
        <v>2</v>
      </c>
      <c r="H18" s="12">
        <f>SUM(F18:G18)</f>
        <v>5</v>
      </c>
      <c r="I18" s="12">
        <f>F18*16</f>
        <v>48</v>
      </c>
      <c r="J18" s="12">
        <f>G18*32</f>
        <v>64</v>
      </c>
      <c r="K18" s="12">
        <f>SUM(I18:J18)</f>
        <v>112</v>
      </c>
      <c r="L18" s="299" t="s">
        <v>987</v>
      </c>
      <c r="M18" s="95" t="str">
        <f>B18</f>
        <v>C2.I1 Identifica necesidades del sector productivo, relacionándolas a los sistemas mecatrónicas considerando los requerimientos funcionales. Y optimización de los procesos.</v>
      </c>
    </row>
    <row r="19" spans="1:13" ht="108" x14ac:dyDescent="0.2">
      <c r="A19" s="296"/>
      <c r="B19" s="173" t="str">
        <f>Capacidades!M613</f>
        <v>C2.I2 Elabora los planos , diagramas y manuales técnicos de los componentes mecatronicos  de acuerdo a los requerimientos funcionales , buenas prácticas de diseño eléctricos , electrónicos , mecánicos y de software , condiciones de operación , estándares de seguridad y normatividad vigentes.</v>
      </c>
      <c r="C19" s="193" t="s">
        <v>989</v>
      </c>
      <c r="D19" s="13"/>
      <c r="E19" s="13"/>
      <c r="F19" s="14"/>
      <c r="G19" s="14"/>
      <c r="H19" s="14"/>
      <c r="I19" s="14"/>
      <c r="J19" s="14"/>
      <c r="K19" s="14"/>
      <c r="L19" s="300"/>
      <c r="M19" s="95" t="str">
        <f t="shared" ref="M19:M82" si="0">B19</f>
        <v>C2.I2 Elabora los planos , diagramas y manuales técnicos de los componentes mecatronicos  de acuerdo a los requerimientos funcionales , buenas prácticas de diseño eléctricos , electrónicos , mecánicos y de software , condiciones de operación , estándares de seguridad y normatividad vigentes.</v>
      </c>
    </row>
    <row r="20" spans="1:13" ht="156" x14ac:dyDescent="0.2">
      <c r="A20" s="296"/>
      <c r="B20" s="173" t="str">
        <f>Capacidades!M614</f>
        <v>C2.I3 Planifica  la implementación o ejecución del proyecto  considerando las buenas prácticas de diseño y requerimientos funcionales.</v>
      </c>
      <c r="C20" s="193" t="s">
        <v>990</v>
      </c>
      <c r="D20" s="13"/>
      <c r="E20" s="13"/>
      <c r="F20" s="14"/>
      <c r="G20" s="14"/>
      <c r="H20" s="14"/>
      <c r="I20" s="14"/>
      <c r="J20" s="14"/>
      <c r="K20" s="14"/>
      <c r="L20" s="300"/>
      <c r="M20" s="95" t="str">
        <f t="shared" si="0"/>
        <v>C2.I3 Planifica  la implementación o ejecución del proyecto  considerando las buenas prácticas de diseño y requerimientos funcionales.</v>
      </c>
    </row>
    <row r="21" spans="1:13" ht="60" x14ac:dyDescent="0.2">
      <c r="A21" s="296"/>
      <c r="B21" s="173" t="str">
        <f>Capacidades!M615</f>
        <v>C2.I4 Define los procedimientos para el seguimiento y control en la ejecución del proyecto justificando la selección de variables e instrumentos empleados.</v>
      </c>
      <c r="C21" s="193" t="s">
        <v>991</v>
      </c>
      <c r="D21" s="13"/>
      <c r="E21" s="13"/>
      <c r="F21" s="14"/>
      <c r="G21" s="14"/>
      <c r="H21" s="14"/>
      <c r="I21" s="14"/>
      <c r="J21" s="14"/>
      <c r="K21" s="14"/>
      <c r="L21" s="300"/>
      <c r="M21" s="95" t="str">
        <f t="shared" si="0"/>
        <v>C2.I4 Define los procedimientos para el seguimiento y control en la ejecución del proyecto justificando la selección de variables e instrumentos empleados.</v>
      </c>
    </row>
    <row r="22" spans="1:13" ht="80.25" customHeight="1" x14ac:dyDescent="0.2">
      <c r="A22" s="296"/>
      <c r="B22" s="173" t="str">
        <f>Capacidades!M616</f>
        <v>C2.I5 Ejecuta el proyecto  utilizando eficazmente las competencias técnicas, personales, condición de operación y estándares de calidad.</v>
      </c>
      <c r="C22" s="193" t="s">
        <v>992</v>
      </c>
      <c r="D22" s="13"/>
      <c r="E22" s="13"/>
      <c r="F22" s="14"/>
      <c r="G22" s="14"/>
      <c r="H22" s="14"/>
      <c r="I22" s="14"/>
      <c r="J22" s="14"/>
      <c r="K22" s="14"/>
      <c r="L22" s="300"/>
      <c r="M22" s="95" t="str">
        <f t="shared" si="0"/>
        <v>C2.I5 Ejecuta el proyecto  utilizando eficazmente las competencias técnicas, personales, condición de operación y estándares de calidad.</v>
      </c>
    </row>
    <row r="23" spans="1:13" hidden="1" x14ac:dyDescent="0.2">
      <c r="A23" s="296"/>
      <c r="B23" s="173" t="str">
        <f>Capacidades!M617</f>
        <v xml:space="preserve">   </v>
      </c>
      <c r="C23" s="174"/>
      <c r="D23" s="13"/>
      <c r="E23" s="13"/>
      <c r="F23" s="14"/>
      <c r="G23" s="14"/>
      <c r="H23" s="14"/>
      <c r="I23" s="14"/>
      <c r="J23" s="14"/>
      <c r="K23" s="14"/>
      <c r="L23" s="300"/>
      <c r="M23" s="95" t="str">
        <f t="shared" si="0"/>
        <v xml:space="preserve">   </v>
      </c>
    </row>
    <row r="24" spans="1:13" hidden="1" x14ac:dyDescent="0.2">
      <c r="A24" s="296"/>
      <c r="B24" s="173" t="str">
        <f>Capacidades!M618</f>
        <v xml:space="preserve">   </v>
      </c>
      <c r="C24" s="174"/>
      <c r="D24" s="13"/>
      <c r="E24" s="13"/>
      <c r="F24" s="14"/>
      <c r="G24" s="14"/>
      <c r="H24" s="14"/>
      <c r="I24" s="14"/>
      <c r="J24" s="14"/>
      <c r="K24" s="14"/>
      <c r="L24" s="300"/>
      <c r="M24" s="95" t="str">
        <f t="shared" si="0"/>
        <v xml:space="preserve">   </v>
      </c>
    </row>
    <row r="25" spans="1:13" hidden="1" x14ac:dyDescent="0.2">
      <c r="A25" s="296"/>
      <c r="B25" s="173" t="str">
        <f>Capacidades!M619</f>
        <v xml:space="preserve">   </v>
      </c>
      <c r="C25" s="174"/>
      <c r="D25" s="13"/>
      <c r="E25" s="13"/>
      <c r="F25" s="14"/>
      <c r="G25" s="14"/>
      <c r="H25" s="14"/>
      <c r="I25" s="14"/>
      <c r="J25" s="14"/>
      <c r="K25" s="14"/>
      <c r="L25" s="300"/>
      <c r="M25" s="95" t="str">
        <f t="shared" si="0"/>
        <v xml:space="preserve">   </v>
      </c>
    </row>
    <row r="26" spans="1:13" hidden="1" x14ac:dyDescent="0.2">
      <c r="A26" s="296"/>
      <c r="B26" s="173" t="str">
        <f>Capacidades!M620</f>
        <v xml:space="preserve">   </v>
      </c>
      <c r="C26" s="174"/>
      <c r="D26" s="13"/>
      <c r="E26" s="13"/>
      <c r="F26" s="14"/>
      <c r="G26" s="14"/>
      <c r="H26" s="14"/>
      <c r="I26" s="14"/>
      <c r="J26" s="14"/>
      <c r="K26" s="14"/>
      <c r="L26" s="300"/>
      <c r="M26" s="95" t="str">
        <f t="shared" si="0"/>
        <v xml:space="preserve">   </v>
      </c>
    </row>
    <row r="27" spans="1:13" hidden="1" x14ac:dyDescent="0.2">
      <c r="A27" s="297"/>
      <c r="B27" s="173" t="str">
        <f>Capacidades!M621</f>
        <v xml:space="preserve">   </v>
      </c>
      <c r="C27" s="174"/>
      <c r="D27" s="15"/>
      <c r="E27" s="15"/>
      <c r="F27" s="16"/>
      <c r="G27" s="16"/>
      <c r="H27" s="16"/>
      <c r="I27" s="16"/>
      <c r="J27" s="16"/>
      <c r="K27" s="16"/>
      <c r="L27" s="301"/>
      <c r="M27" s="95" t="str">
        <f t="shared" si="0"/>
        <v xml:space="preserve">   </v>
      </c>
    </row>
    <row r="28" spans="1:13" ht="72" x14ac:dyDescent="0.2">
      <c r="A28" s="295" t="str">
        <f>Capacidades!L622</f>
        <v xml:space="preserve">UC3.C5 Programar máquinas- herramienta de control numérico optimizando el proceso de planeación, programación y ejecución de programas de piezas cilíndricas y prismáticas,  utilizando las tecnologías CNC y CAD/CAM.    </v>
      </c>
      <c r="B28" s="173" t="str">
        <f>Capacidades!M622</f>
        <v>C5.I1  Interpreta planos de ensamble y despiece de elementos mecanicos considerando la normatividad vigente.</v>
      </c>
      <c r="C28" s="193" t="s">
        <v>993</v>
      </c>
      <c r="D28" s="11" t="str">
        <f>Organización_Modular!F73</f>
        <v>Manufactura integrado por computadora</v>
      </c>
      <c r="E28" s="11" t="str">
        <f>Organización_Modular!G73</f>
        <v>V</v>
      </c>
      <c r="F28" s="11">
        <f>Organización_Modular!H73</f>
        <v>2</v>
      </c>
      <c r="G28" s="11">
        <f>Organización_Modular!I73</f>
        <v>2</v>
      </c>
      <c r="H28" s="12">
        <f>SUM(F28:G28)</f>
        <v>4</v>
      </c>
      <c r="I28" s="12">
        <f>F28*16</f>
        <v>32</v>
      </c>
      <c r="J28" s="12">
        <f>G28*32</f>
        <v>64</v>
      </c>
      <c r="K28" s="12">
        <f>SUM(I28:J28)</f>
        <v>96</v>
      </c>
      <c r="L28" s="299" t="s">
        <v>997</v>
      </c>
      <c r="M28" s="95" t="str">
        <f t="shared" si="0"/>
        <v>C5.I1  Interpreta planos de ensamble y despiece de elementos mecanicos considerando la normatividad vigente.</v>
      </c>
    </row>
    <row r="29" spans="1:13" ht="72" x14ac:dyDescent="0.2">
      <c r="A29" s="296"/>
      <c r="B29" s="173" t="str">
        <f>Capacidades!M623</f>
        <v>C5.I2 Selecciona herramientas de diseño mediante software de manufactura integrada por computador  considerando la optimización de procesos, uso eficiente de la energía, control de calidad, estándares de seguridad y normativa vigente.</v>
      </c>
      <c r="C29" s="193" t="s">
        <v>994</v>
      </c>
      <c r="D29" s="13"/>
      <c r="E29" s="13"/>
      <c r="F29" s="14"/>
      <c r="G29" s="14"/>
      <c r="H29" s="14"/>
      <c r="I29" s="14"/>
      <c r="J29" s="14"/>
      <c r="K29" s="14"/>
      <c r="L29" s="300"/>
      <c r="M29" s="95" t="str">
        <f t="shared" si="0"/>
        <v>C5.I2 Selecciona herramientas de diseño mediante software de manufactura integrada por computador  considerando la optimización de procesos, uso eficiente de la energía, control de calidad, estándares de seguridad y normativa vigente.</v>
      </c>
    </row>
    <row r="30" spans="1:13" ht="48" x14ac:dyDescent="0.2">
      <c r="A30" s="296"/>
      <c r="B30" s="173" t="str">
        <f>Capacidades!M624</f>
        <v>C5.I3 Opera máquinas de control numérico utilizando software (lenguaje G), teniendo en cuenta parámetros uso racional de la energía y estándares de seguridad.</v>
      </c>
      <c r="C30" s="193" t="s">
        <v>995</v>
      </c>
      <c r="D30" s="13"/>
      <c r="E30" s="13"/>
      <c r="F30" s="14"/>
      <c r="G30" s="14"/>
      <c r="H30" s="14"/>
      <c r="I30" s="14"/>
      <c r="J30" s="14"/>
      <c r="K30" s="14"/>
      <c r="L30" s="300"/>
      <c r="M30" s="95" t="str">
        <f t="shared" si="0"/>
        <v>C5.I3 Opera máquinas de control numérico utilizando software (lenguaje G), teniendo en cuenta parámetros uso racional de la energía y estándares de seguridad.</v>
      </c>
    </row>
    <row r="31" spans="1:13" ht="45" customHeight="1" x14ac:dyDescent="0.2">
      <c r="A31" s="296"/>
      <c r="B31" s="173" t="str">
        <f>Capacidades!M625</f>
        <v>C5.I4 Ejecuta programas en máquinas CNC, utilizando sistemas CAD/CAM.</v>
      </c>
      <c r="C31" s="193" t="s">
        <v>996</v>
      </c>
      <c r="D31" s="13"/>
      <c r="E31" s="13"/>
      <c r="F31" s="14"/>
      <c r="G31" s="14"/>
      <c r="H31" s="14"/>
      <c r="I31" s="14"/>
      <c r="J31" s="14"/>
      <c r="K31" s="14"/>
      <c r="L31" s="300"/>
      <c r="M31" s="95" t="str">
        <f t="shared" si="0"/>
        <v>C5.I4 Ejecuta programas en máquinas CNC, utilizando sistemas CAD/CAM.</v>
      </c>
    </row>
    <row r="32" spans="1:13" hidden="1" x14ac:dyDescent="0.2">
      <c r="A32" s="296"/>
      <c r="B32" s="173" t="str">
        <f>Capacidades!M626</f>
        <v xml:space="preserve">   </v>
      </c>
      <c r="C32" s="174"/>
      <c r="D32" s="13"/>
      <c r="E32" s="13"/>
      <c r="F32" s="14"/>
      <c r="G32" s="14"/>
      <c r="H32" s="14"/>
      <c r="I32" s="14"/>
      <c r="J32" s="14"/>
      <c r="K32" s="14"/>
      <c r="L32" s="300"/>
      <c r="M32" s="95" t="str">
        <f t="shared" si="0"/>
        <v xml:space="preserve">   </v>
      </c>
    </row>
    <row r="33" spans="1:13" hidden="1" x14ac:dyDescent="0.2">
      <c r="A33" s="296"/>
      <c r="B33" s="173" t="str">
        <f>Capacidades!M627</f>
        <v xml:space="preserve">   </v>
      </c>
      <c r="C33" s="174"/>
      <c r="D33" s="13"/>
      <c r="E33" s="13"/>
      <c r="F33" s="14"/>
      <c r="G33" s="14"/>
      <c r="H33" s="14"/>
      <c r="I33" s="14"/>
      <c r="J33" s="14"/>
      <c r="K33" s="14"/>
      <c r="L33" s="300"/>
      <c r="M33" s="95" t="str">
        <f t="shared" si="0"/>
        <v xml:space="preserve">   </v>
      </c>
    </row>
    <row r="34" spans="1:13" hidden="1" x14ac:dyDescent="0.2">
      <c r="A34" s="296"/>
      <c r="B34" s="173" t="str">
        <f>Capacidades!M628</f>
        <v xml:space="preserve">   </v>
      </c>
      <c r="C34" s="174"/>
      <c r="D34" s="13"/>
      <c r="E34" s="13"/>
      <c r="F34" s="14"/>
      <c r="G34" s="14"/>
      <c r="H34" s="14"/>
      <c r="I34" s="14"/>
      <c r="J34" s="14"/>
      <c r="K34" s="14"/>
      <c r="L34" s="300"/>
      <c r="M34" s="95" t="str">
        <f t="shared" si="0"/>
        <v xml:space="preserve">   </v>
      </c>
    </row>
    <row r="35" spans="1:13" hidden="1" x14ac:dyDescent="0.2">
      <c r="A35" s="296"/>
      <c r="B35" s="173" t="str">
        <f>Capacidades!M629</f>
        <v xml:space="preserve">   </v>
      </c>
      <c r="C35" s="174"/>
      <c r="D35" s="13"/>
      <c r="E35" s="13"/>
      <c r="F35" s="14"/>
      <c r="G35" s="14"/>
      <c r="H35" s="14"/>
      <c r="I35" s="14"/>
      <c r="J35" s="14"/>
      <c r="K35" s="14"/>
      <c r="L35" s="300"/>
      <c r="M35" s="95" t="str">
        <f t="shared" si="0"/>
        <v xml:space="preserve">   </v>
      </c>
    </row>
    <row r="36" spans="1:13" hidden="1" x14ac:dyDescent="0.2">
      <c r="A36" s="296"/>
      <c r="B36" s="173" t="str">
        <f>Capacidades!M630</f>
        <v xml:space="preserve">   </v>
      </c>
      <c r="C36" s="174"/>
      <c r="D36" s="13"/>
      <c r="E36" s="13"/>
      <c r="F36" s="14"/>
      <c r="G36" s="14"/>
      <c r="H36" s="14"/>
      <c r="I36" s="14"/>
      <c r="J36" s="14"/>
      <c r="K36" s="14"/>
      <c r="L36" s="300"/>
      <c r="M36" s="95" t="str">
        <f t="shared" si="0"/>
        <v xml:space="preserve">   </v>
      </c>
    </row>
    <row r="37" spans="1:13" hidden="1" x14ac:dyDescent="0.2">
      <c r="A37" s="297"/>
      <c r="B37" s="173" t="str">
        <f>Capacidades!M631</f>
        <v xml:space="preserve">   </v>
      </c>
      <c r="C37" s="174"/>
      <c r="D37" s="15"/>
      <c r="E37" s="15"/>
      <c r="F37" s="16"/>
      <c r="G37" s="16"/>
      <c r="H37" s="16"/>
      <c r="I37" s="16"/>
      <c r="J37" s="16"/>
      <c r="K37" s="16"/>
      <c r="L37" s="301"/>
      <c r="M37" s="95" t="str">
        <f t="shared" si="0"/>
        <v xml:space="preserve">   </v>
      </c>
    </row>
    <row r="38" spans="1:13" ht="192" x14ac:dyDescent="0.2">
      <c r="A38" s="295" t="str">
        <f>Capacidades!L632</f>
        <v xml:space="preserve">UC3.C6 Aplicar algoritmos computacionales para la puesta en operación y mantenimiento de un sistema robotizado usando técnicas de control avanzado basados en el modelo dinámico del manipulador.        </v>
      </c>
      <c r="B38" s="173" t="str">
        <f>Capacidades!M632</f>
        <v>C6.I1 Explica los diferentes tipos de robots y/o sistemas de control de movimiento   identificado los componentes que los forman y determinando sus aplicaciones en entornos industriales automatizados.</v>
      </c>
      <c r="C38" s="193" t="s">
        <v>999</v>
      </c>
      <c r="D38" s="11" t="str">
        <f>Organización_Modular!F74</f>
        <v>Robotica Industrial</v>
      </c>
      <c r="E38" s="11" t="str">
        <f>Organización_Modular!G74</f>
        <v>V</v>
      </c>
      <c r="F38" s="11">
        <f>Organización_Modular!H74</f>
        <v>3</v>
      </c>
      <c r="G38" s="11">
        <f>Organización_Modular!I74</f>
        <v>2</v>
      </c>
      <c r="H38" s="12">
        <f>SUM(F38:G38)</f>
        <v>5</v>
      </c>
      <c r="I38" s="12">
        <f>F38*16</f>
        <v>48</v>
      </c>
      <c r="J38" s="12">
        <f>G38*32</f>
        <v>64</v>
      </c>
      <c r="K38" s="12">
        <f>SUM(I38:J38)</f>
        <v>112</v>
      </c>
      <c r="L38" s="299" t="s">
        <v>998</v>
      </c>
      <c r="M38" s="95" t="str">
        <f t="shared" si="0"/>
        <v>C6.I1 Explica los diferentes tipos de robots y/o sistemas de control de movimiento   identificado los componentes que los forman y determinando sus aplicaciones en entornos industriales automatizados.</v>
      </c>
    </row>
    <row r="39" spans="1:13" ht="254.25" customHeight="1" x14ac:dyDescent="0.2">
      <c r="A39" s="296"/>
      <c r="B39" s="173" t="str">
        <f>Capacidades!M633</f>
        <v>C6.I2 Configura sistemas robóticos y/o de control de movimiento  seleccionando y conectando los elementos que lo componen.</v>
      </c>
      <c r="C39" s="193" t="s">
        <v>1000</v>
      </c>
      <c r="D39" s="13"/>
      <c r="E39" s="13"/>
      <c r="F39" s="14"/>
      <c r="G39" s="14"/>
      <c r="H39" s="14"/>
      <c r="I39" s="14"/>
      <c r="J39" s="14"/>
      <c r="K39" s="14"/>
      <c r="L39" s="300"/>
      <c r="M39" s="95" t="str">
        <f t="shared" si="0"/>
        <v>C6.I2 Configura sistemas robóticos y/o de control de movimiento  seleccionando y conectando los elementos que lo componen.</v>
      </c>
    </row>
    <row r="40" spans="1:13" ht="48" x14ac:dyDescent="0.2">
      <c r="A40" s="296"/>
      <c r="B40" s="173" t="str">
        <f>Capacidades!M634</f>
        <v>C6.I3 Repara averías en entornos industriales robotizados y/o de control de movimiento  diagnosticando disfunciones y elaborando informes de incidencias.</v>
      </c>
      <c r="C40" s="193" t="s">
        <v>1001</v>
      </c>
      <c r="D40" s="13"/>
      <c r="E40" s="13"/>
      <c r="F40" s="14"/>
      <c r="G40" s="14"/>
      <c r="H40" s="14"/>
      <c r="I40" s="14"/>
      <c r="J40" s="14"/>
      <c r="K40" s="14"/>
      <c r="L40" s="300"/>
      <c r="M40" s="95" t="str">
        <f t="shared" si="0"/>
        <v>C6.I3 Repara averías en entornos industriales robotizados y/o de control de movimiento  diagnosticando disfunciones y elaborando informes de incidencias.</v>
      </c>
    </row>
    <row r="41" spans="1:13" ht="69.75" customHeight="1" x14ac:dyDescent="0.2">
      <c r="A41" s="296"/>
      <c r="B41" s="173" t="str">
        <f>Capacidades!M635</f>
        <v>C6.I4 Realiza puesta en operación del sistema mecatrónica  de acuerdo a los requerimientos funcionales, condiciones del entorno condiciones de operación, control de calidad, estándares de seguridad y normativa vigente.</v>
      </c>
      <c r="C41" s="193" t="s">
        <v>1002</v>
      </c>
      <c r="D41" s="13"/>
      <c r="E41" s="13"/>
      <c r="F41" s="14"/>
      <c r="G41" s="14"/>
      <c r="H41" s="14"/>
      <c r="I41" s="14"/>
      <c r="J41" s="14"/>
      <c r="K41" s="14"/>
      <c r="L41" s="300"/>
      <c r="M41" s="95" t="str">
        <f t="shared" si="0"/>
        <v>C6.I4 Realiza puesta en operación del sistema mecatrónica  de acuerdo a los requerimientos funcionales, condiciones del entorno condiciones de operación, control de calidad, estándares de seguridad y normativa vigente.</v>
      </c>
    </row>
    <row r="42" spans="1:13" ht="3" customHeight="1" x14ac:dyDescent="0.2">
      <c r="A42" s="296"/>
      <c r="B42" s="173" t="str">
        <f>Capacidades!M636</f>
        <v xml:space="preserve">   </v>
      </c>
      <c r="C42" s="174"/>
      <c r="D42" s="13"/>
      <c r="E42" s="13"/>
      <c r="F42" s="14"/>
      <c r="G42" s="14"/>
      <c r="H42" s="14"/>
      <c r="I42" s="14"/>
      <c r="J42" s="14"/>
      <c r="K42" s="14"/>
      <c r="L42" s="300"/>
      <c r="M42" s="95" t="str">
        <f t="shared" si="0"/>
        <v xml:space="preserve">   </v>
      </c>
    </row>
    <row r="43" spans="1:13" hidden="1" x14ac:dyDescent="0.2">
      <c r="A43" s="296"/>
      <c r="B43" s="173" t="str">
        <f>Capacidades!M637</f>
        <v xml:space="preserve">   </v>
      </c>
      <c r="C43" s="174"/>
      <c r="D43" s="13"/>
      <c r="E43" s="13"/>
      <c r="F43" s="14"/>
      <c r="G43" s="14"/>
      <c r="H43" s="14"/>
      <c r="I43" s="14"/>
      <c r="J43" s="14"/>
      <c r="K43" s="14"/>
      <c r="L43" s="300"/>
      <c r="M43" s="95" t="str">
        <f t="shared" si="0"/>
        <v xml:space="preserve">   </v>
      </c>
    </row>
    <row r="44" spans="1:13" hidden="1" x14ac:dyDescent="0.2">
      <c r="A44" s="296"/>
      <c r="B44" s="173" t="str">
        <f>Capacidades!M638</f>
        <v xml:space="preserve">   </v>
      </c>
      <c r="C44" s="174"/>
      <c r="D44" s="13"/>
      <c r="E44" s="13"/>
      <c r="F44" s="14"/>
      <c r="G44" s="14"/>
      <c r="H44" s="14"/>
      <c r="I44" s="14"/>
      <c r="J44" s="14"/>
      <c r="K44" s="14"/>
      <c r="L44" s="300"/>
      <c r="M44" s="95" t="str">
        <f t="shared" si="0"/>
        <v xml:space="preserve">   </v>
      </c>
    </row>
    <row r="45" spans="1:13" hidden="1" x14ac:dyDescent="0.2">
      <c r="A45" s="296"/>
      <c r="B45" s="173" t="str">
        <f>Capacidades!M639</f>
        <v xml:space="preserve">   </v>
      </c>
      <c r="C45" s="174"/>
      <c r="D45" s="13"/>
      <c r="E45" s="13"/>
      <c r="F45" s="14"/>
      <c r="G45" s="14"/>
      <c r="H45" s="14"/>
      <c r="I45" s="14"/>
      <c r="J45" s="14"/>
      <c r="K45" s="14"/>
      <c r="L45" s="300"/>
      <c r="M45" s="95" t="str">
        <f t="shared" si="0"/>
        <v xml:space="preserve">   </v>
      </c>
    </row>
    <row r="46" spans="1:13" hidden="1" x14ac:dyDescent="0.2">
      <c r="A46" s="296"/>
      <c r="B46" s="173" t="str">
        <f>Capacidades!M640</f>
        <v xml:space="preserve">   </v>
      </c>
      <c r="C46" s="174"/>
      <c r="D46" s="13"/>
      <c r="E46" s="13"/>
      <c r="F46" s="14"/>
      <c r="G46" s="14"/>
      <c r="H46" s="14"/>
      <c r="I46" s="14"/>
      <c r="J46" s="14"/>
      <c r="K46" s="14"/>
      <c r="L46" s="300"/>
      <c r="M46" s="95" t="str">
        <f t="shared" si="0"/>
        <v xml:space="preserve">   </v>
      </c>
    </row>
    <row r="47" spans="1:13" hidden="1" x14ac:dyDescent="0.2">
      <c r="A47" s="297"/>
      <c r="B47" s="173" t="str">
        <f>Capacidades!M641</f>
        <v xml:space="preserve">   </v>
      </c>
      <c r="C47" s="174"/>
      <c r="D47" s="15"/>
      <c r="E47" s="15"/>
      <c r="F47" s="16"/>
      <c r="G47" s="16"/>
      <c r="H47" s="16"/>
      <c r="I47" s="16"/>
      <c r="J47" s="16"/>
      <c r="K47" s="16"/>
      <c r="L47" s="301"/>
      <c r="M47" s="95" t="str">
        <f t="shared" si="0"/>
        <v xml:space="preserve">   </v>
      </c>
    </row>
    <row r="48" spans="1:13" ht="144" x14ac:dyDescent="0.2">
      <c r="A48" s="295" t="str">
        <f>Capacidades!L642</f>
        <v xml:space="preserve">UC3.C7 Diseñar  elementos mecánicos y máquinas automáticas de los sistemas industriales  considerando la mejor alternativa de fabricación y costos, mediante estándares de calidad y normatividad vigente.     </v>
      </c>
      <c r="B48" s="173" t="str">
        <f>Capacidades!M642</f>
        <v>C7.I1 Identifica necesidades al diseñar máquinas automáticas considerando los requerimientos funcionales, condición de operación y estándares de calidad.</v>
      </c>
      <c r="C48" s="193" t="s">
        <v>1003</v>
      </c>
      <c r="D48" s="11" t="str">
        <f>Organización_Modular!F75</f>
        <v>Diseño de maquinas automaticas</v>
      </c>
      <c r="E48" s="11" t="str">
        <f>Organización_Modular!G75</f>
        <v>V</v>
      </c>
      <c r="F48" s="11">
        <f>Organización_Modular!H75</f>
        <v>3</v>
      </c>
      <c r="G48" s="11">
        <f>Organización_Modular!I75</f>
        <v>2</v>
      </c>
      <c r="H48" s="12">
        <f>SUM(F48:G48)</f>
        <v>5</v>
      </c>
      <c r="I48" s="12">
        <f>F48*16</f>
        <v>48</v>
      </c>
      <c r="J48" s="12">
        <f>G48*32</f>
        <v>64</v>
      </c>
      <c r="K48" s="12">
        <f>SUM(I48:J48)</f>
        <v>112</v>
      </c>
      <c r="L48" s="299" t="s">
        <v>1013</v>
      </c>
      <c r="M48" s="95" t="str">
        <f t="shared" si="0"/>
        <v>C7.I1 Identifica necesidades al diseñar máquinas automáticas considerando los requerimientos funcionales, condición de operación y estándares de calidad.</v>
      </c>
    </row>
    <row r="49" spans="1:13" ht="144" x14ac:dyDescent="0.2">
      <c r="A49" s="296"/>
      <c r="B49" s="173" t="str">
        <f>Capacidades!M643</f>
        <v>C7.I2 Define os elementos de unión, estructurales condición de operación y estándares de calidad.</v>
      </c>
      <c r="C49" s="193" t="s">
        <v>1004</v>
      </c>
      <c r="D49" s="13"/>
      <c r="E49" s="13"/>
      <c r="F49" s="14"/>
      <c r="G49" s="14"/>
      <c r="H49" s="14"/>
      <c r="I49" s="14"/>
      <c r="J49" s="14"/>
      <c r="K49" s="14"/>
      <c r="L49" s="300"/>
      <c r="M49" s="95" t="str">
        <f t="shared" si="0"/>
        <v>C7.I2 Define os elementos de unión, estructurales condición de operación y estándares de calidad.</v>
      </c>
    </row>
    <row r="50" spans="1:13" ht="84" x14ac:dyDescent="0.2">
      <c r="A50" s="296"/>
      <c r="B50" s="173" t="str">
        <f>Capacidades!M644</f>
        <v>C7.I3 Ejecuta el proyecto utilizando eficazmente las competencias técnicas, personales, condición de operación y estándares de calidad.</v>
      </c>
      <c r="C50" s="193" t="s">
        <v>1005</v>
      </c>
      <c r="D50" s="13"/>
      <c r="E50" s="13"/>
      <c r="F50" s="14"/>
      <c r="G50" s="14"/>
      <c r="H50" s="14"/>
      <c r="I50" s="14"/>
      <c r="J50" s="14"/>
      <c r="K50" s="14"/>
      <c r="L50" s="300"/>
      <c r="M50" s="95" t="str">
        <f t="shared" si="0"/>
        <v>C7.I3 Ejecuta el proyecto utilizando eficazmente las competencias técnicas, personales, condición de operación y estándares de calidad.</v>
      </c>
    </row>
    <row r="51" spans="1:13" ht="84" x14ac:dyDescent="0.2">
      <c r="A51" s="296"/>
      <c r="B51" s="173" t="str">
        <f>Capacidades!M645</f>
        <v>C7.I4 Diseña máquinas automáticas de acuerdo a la necesidad del  mercado industrial considerando condiciones de operación y estándares de seguridad.</v>
      </c>
      <c r="C51" s="193" t="s">
        <v>1006</v>
      </c>
      <c r="D51" s="13"/>
      <c r="E51" s="13"/>
      <c r="F51" s="14"/>
      <c r="G51" s="14"/>
      <c r="H51" s="14"/>
      <c r="I51" s="14"/>
      <c r="J51" s="14"/>
      <c r="K51" s="14"/>
      <c r="L51" s="300"/>
      <c r="M51" s="95" t="str">
        <f t="shared" si="0"/>
        <v>C7.I4 Diseña máquinas automáticas de acuerdo a la necesidad del  mercado industrial considerando condiciones de operación y estándares de seguridad.</v>
      </c>
    </row>
    <row r="52" spans="1:13" ht="84" x14ac:dyDescent="0.2">
      <c r="A52" s="296"/>
      <c r="B52" s="173" t="str">
        <f>Capacidades!M646</f>
        <v>C7.I5 Ensambla componentes  eléctricos  , electrónicos y mecánicos de acuerdo al diseño del sistema mecatrónica , movilidad de las  partes  mecánicas , buenas prácticas de fabricación de componentes , condiciones de operación , estándares de seguridad y normatividad vigente.</v>
      </c>
      <c r="C52" s="193" t="s">
        <v>1007</v>
      </c>
      <c r="D52" s="13"/>
      <c r="E52" s="13"/>
      <c r="F52" s="14"/>
      <c r="G52" s="14"/>
      <c r="H52" s="14"/>
      <c r="I52" s="14"/>
      <c r="J52" s="14"/>
      <c r="K52" s="14"/>
      <c r="L52" s="300"/>
      <c r="M52" s="95" t="str">
        <f t="shared" si="0"/>
        <v>C7.I5 Ensambla componentes  eléctricos  , electrónicos y mecánicos de acuerdo al diseño del sistema mecatrónica , movilidad de las  partes  mecánicas , buenas prácticas de fabricación de componentes , condiciones de operación , estándares de seguridad y normatividad vigente.</v>
      </c>
    </row>
    <row r="53" spans="1:13" ht="12.75" hidden="1" customHeight="1" x14ac:dyDescent="0.2">
      <c r="A53" s="296"/>
      <c r="B53" s="173" t="str">
        <f>Capacidades!M647</f>
        <v xml:space="preserve">   </v>
      </c>
      <c r="C53" s="174"/>
      <c r="D53" s="13"/>
      <c r="E53" s="13"/>
      <c r="F53" s="14"/>
      <c r="G53" s="14"/>
      <c r="H53" s="14"/>
      <c r="I53" s="14"/>
      <c r="J53" s="14"/>
      <c r="K53" s="14"/>
      <c r="L53" s="300"/>
      <c r="M53" s="95" t="str">
        <f t="shared" si="0"/>
        <v xml:space="preserve">   </v>
      </c>
    </row>
    <row r="54" spans="1:13" ht="12.75" hidden="1" customHeight="1" x14ac:dyDescent="0.2">
      <c r="A54" s="296"/>
      <c r="B54" s="173" t="str">
        <f>Capacidades!M648</f>
        <v xml:space="preserve">   </v>
      </c>
      <c r="C54" s="174"/>
      <c r="D54" s="13"/>
      <c r="E54" s="13"/>
      <c r="F54" s="14"/>
      <c r="G54" s="14"/>
      <c r="H54" s="14"/>
      <c r="I54" s="14"/>
      <c r="J54" s="14"/>
      <c r="K54" s="14"/>
      <c r="L54" s="300"/>
      <c r="M54" s="95" t="str">
        <f t="shared" si="0"/>
        <v xml:space="preserve">   </v>
      </c>
    </row>
    <row r="55" spans="1:13" ht="12.75" hidden="1" customHeight="1" x14ac:dyDescent="0.2">
      <c r="A55" s="296"/>
      <c r="B55" s="173" t="str">
        <f>Capacidades!M649</f>
        <v xml:space="preserve">   </v>
      </c>
      <c r="C55" s="174"/>
      <c r="D55" s="13"/>
      <c r="E55" s="13"/>
      <c r="F55" s="14"/>
      <c r="G55" s="14"/>
      <c r="H55" s="14"/>
      <c r="I55" s="14"/>
      <c r="J55" s="14"/>
      <c r="K55" s="14"/>
      <c r="L55" s="300"/>
      <c r="M55" s="95" t="str">
        <f t="shared" si="0"/>
        <v xml:space="preserve">   </v>
      </c>
    </row>
    <row r="56" spans="1:13" ht="12.75" hidden="1" customHeight="1" x14ac:dyDescent="0.2">
      <c r="A56" s="296"/>
      <c r="B56" s="173" t="str">
        <f>Capacidades!M650</f>
        <v xml:space="preserve">   </v>
      </c>
      <c r="C56" s="174"/>
      <c r="D56" s="13"/>
      <c r="E56" s="13"/>
      <c r="F56" s="14"/>
      <c r="G56" s="14"/>
      <c r="H56" s="14"/>
      <c r="I56" s="14"/>
      <c r="J56" s="14"/>
      <c r="K56" s="14"/>
      <c r="L56" s="300"/>
      <c r="M56" s="95" t="str">
        <f t="shared" si="0"/>
        <v xml:space="preserve">   </v>
      </c>
    </row>
    <row r="57" spans="1:13" ht="12.75" hidden="1" customHeight="1" x14ac:dyDescent="0.2">
      <c r="A57" s="297"/>
      <c r="B57" s="173" t="str">
        <f>Capacidades!M651</f>
        <v xml:space="preserve">   </v>
      </c>
      <c r="C57" s="174"/>
      <c r="D57" s="15"/>
      <c r="E57" s="15"/>
      <c r="F57" s="16"/>
      <c r="G57" s="16"/>
      <c r="H57" s="16"/>
      <c r="I57" s="16"/>
      <c r="J57" s="16"/>
      <c r="K57" s="16"/>
      <c r="L57" s="301"/>
      <c r="M57" s="95" t="str">
        <f t="shared" si="0"/>
        <v xml:space="preserve">   </v>
      </c>
    </row>
    <row r="58" spans="1:13" ht="108" x14ac:dyDescent="0.2">
      <c r="A58" s="295" t="str">
        <f>Capacidades!L652</f>
        <v xml:space="preserve">UC3.C1 Elaborar sistemas de control inteligente con lógica programable  considerando las necesidades arquitectónicas y de eficiencia energetica según estándares de seguridad y normativa vigente.        </v>
      </c>
      <c r="B58" s="173" t="str">
        <f>Capacidades!M652</f>
        <v>C1.I1 Analiza el requerimiento para el desarrollo de tecnologías involucradas en sistemas inteligentes  según requerimientos funcionales, estándares de seguridad y normativa vigente.</v>
      </c>
      <c r="C58" s="193" t="s">
        <v>1008</v>
      </c>
      <c r="D58" s="11" t="str">
        <f>Organización_Modular!F76</f>
        <v>Domotica</v>
      </c>
      <c r="E58" s="11" t="str">
        <f>Organización_Modular!G76</f>
        <v>VI</v>
      </c>
      <c r="F58" s="11">
        <f>Organización_Modular!H76</f>
        <v>2</v>
      </c>
      <c r="G58" s="11">
        <f>Organización_Modular!I76</f>
        <v>1</v>
      </c>
      <c r="H58" s="12">
        <f>SUM(F58:G58)</f>
        <v>3</v>
      </c>
      <c r="I58" s="12">
        <f>F58*16</f>
        <v>32</v>
      </c>
      <c r="J58" s="12">
        <f>G58*32</f>
        <v>32</v>
      </c>
      <c r="K58" s="12">
        <f>SUM(I58:J58)</f>
        <v>64</v>
      </c>
      <c r="L58" s="299" t="s">
        <v>1012</v>
      </c>
      <c r="M58" s="95" t="str">
        <f t="shared" si="0"/>
        <v>C1.I1 Analiza el requerimiento para el desarrollo de tecnologías involucradas en sistemas inteligentes  según requerimientos funcionales, estándares de seguridad y normativa vigente.</v>
      </c>
    </row>
    <row r="59" spans="1:13" ht="108" x14ac:dyDescent="0.2">
      <c r="A59" s="296"/>
      <c r="B59" s="173" t="str">
        <f>Capacidades!M653</f>
        <v>C1.I2 Diseña  las propuestas tecnologicas de estructuras  inteligentes en un problema urbano arquitectónico  considerando las necesidades de control, requerimientos funcionales, estándares de seguridad y normativa vigente.</v>
      </c>
      <c r="C59" s="193" t="s">
        <v>1009</v>
      </c>
      <c r="D59" s="13"/>
      <c r="E59" s="13"/>
      <c r="F59" s="14"/>
      <c r="G59" s="14"/>
      <c r="H59" s="14"/>
      <c r="I59" s="14"/>
      <c r="J59" s="14"/>
      <c r="K59" s="14"/>
      <c r="L59" s="300"/>
      <c r="M59" s="95" t="str">
        <f t="shared" si="0"/>
        <v>C1.I2 Diseña  las propuestas tecnologicas de estructuras  inteligentes en un problema urbano arquitectónico  considerando las necesidades de control, requerimientos funcionales, estándares de seguridad y normativa vigente.</v>
      </c>
    </row>
    <row r="60" spans="1:13" ht="144" x14ac:dyDescent="0.2">
      <c r="A60" s="296"/>
      <c r="B60" s="173" t="str">
        <f>Capacidades!M654</f>
        <v xml:space="preserve">C1.I3 Ejecuta  la propuesta tecnológica diseñada  considerando las canalizaciones  y conectividad. </v>
      </c>
      <c r="C60" s="193" t="s">
        <v>1010</v>
      </c>
      <c r="D60" s="13"/>
      <c r="E60" s="13"/>
      <c r="F60" s="14"/>
      <c r="G60" s="14"/>
      <c r="H60" s="14"/>
      <c r="I60" s="14"/>
      <c r="J60" s="14"/>
      <c r="K60" s="14"/>
      <c r="L60" s="300"/>
      <c r="M60" s="95" t="str">
        <f t="shared" si="0"/>
        <v xml:space="preserve">C1.I3 Ejecuta  la propuesta tecnológica diseñada  considerando las canalizaciones  y conectividad. </v>
      </c>
    </row>
    <row r="61" spans="1:13" ht="46.5" customHeight="1" x14ac:dyDescent="0.2">
      <c r="A61" s="296"/>
      <c r="B61" s="173" t="str">
        <f>Capacidades!M655</f>
        <v>C1.I4 Verifica las tecnologías de la seguridad de edificios, puntos estratégicos considerando la zonificación, catastro y accesibilidad.</v>
      </c>
      <c r="C61" s="193" t="s">
        <v>1011</v>
      </c>
      <c r="D61" s="13"/>
      <c r="E61" s="13"/>
      <c r="F61" s="14"/>
      <c r="G61" s="14"/>
      <c r="H61" s="14"/>
      <c r="I61" s="14"/>
      <c r="J61" s="14"/>
      <c r="K61" s="14"/>
      <c r="L61" s="300"/>
      <c r="M61" s="95" t="str">
        <f t="shared" si="0"/>
        <v>C1.I4 Verifica las tecnologías de la seguridad de edificios, puntos estratégicos considerando la zonificación, catastro y accesibilidad.</v>
      </c>
    </row>
    <row r="62" spans="1:13" ht="12.75" hidden="1" customHeight="1" x14ac:dyDescent="0.2">
      <c r="A62" s="296"/>
      <c r="B62" s="173" t="str">
        <f>Capacidades!M656</f>
        <v xml:space="preserve">   </v>
      </c>
      <c r="C62" s="174"/>
      <c r="D62" s="13"/>
      <c r="E62" s="13"/>
      <c r="F62" s="14"/>
      <c r="G62" s="14"/>
      <c r="H62" s="14"/>
      <c r="I62" s="14"/>
      <c r="J62" s="14"/>
      <c r="K62" s="14"/>
      <c r="L62" s="300"/>
      <c r="M62" s="95" t="str">
        <f t="shared" si="0"/>
        <v xml:space="preserve">   </v>
      </c>
    </row>
    <row r="63" spans="1:13" ht="12.75" hidden="1" customHeight="1" x14ac:dyDescent="0.2">
      <c r="A63" s="296"/>
      <c r="B63" s="173" t="str">
        <f>Capacidades!M657</f>
        <v xml:space="preserve">   </v>
      </c>
      <c r="C63" s="174"/>
      <c r="D63" s="13"/>
      <c r="E63" s="13"/>
      <c r="F63" s="14"/>
      <c r="G63" s="14"/>
      <c r="H63" s="14"/>
      <c r="I63" s="14"/>
      <c r="J63" s="14"/>
      <c r="K63" s="14"/>
      <c r="L63" s="300"/>
      <c r="M63" s="95" t="str">
        <f t="shared" si="0"/>
        <v xml:space="preserve">   </v>
      </c>
    </row>
    <row r="64" spans="1:13" ht="12.75" hidden="1" customHeight="1" x14ac:dyDescent="0.2">
      <c r="A64" s="296"/>
      <c r="B64" s="173" t="str">
        <f>Capacidades!M658</f>
        <v xml:space="preserve">   </v>
      </c>
      <c r="C64" s="174"/>
      <c r="D64" s="13"/>
      <c r="E64" s="13"/>
      <c r="F64" s="14"/>
      <c r="G64" s="14"/>
      <c r="H64" s="14"/>
      <c r="I64" s="14"/>
      <c r="J64" s="14"/>
      <c r="K64" s="14"/>
      <c r="L64" s="300"/>
      <c r="M64" s="95" t="str">
        <f t="shared" si="0"/>
        <v xml:space="preserve">   </v>
      </c>
    </row>
    <row r="65" spans="1:13" ht="12.75" hidden="1" customHeight="1" x14ac:dyDescent="0.2">
      <c r="A65" s="296"/>
      <c r="B65" s="173" t="str">
        <f>Capacidades!M659</f>
        <v xml:space="preserve">   </v>
      </c>
      <c r="C65" s="174"/>
      <c r="D65" s="13"/>
      <c r="E65" s="13"/>
      <c r="F65" s="14"/>
      <c r="G65" s="14"/>
      <c r="H65" s="14"/>
      <c r="I65" s="14"/>
      <c r="J65" s="14"/>
      <c r="K65" s="14"/>
      <c r="L65" s="300"/>
      <c r="M65" s="95" t="str">
        <f t="shared" si="0"/>
        <v xml:space="preserve">   </v>
      </c>
    </row>
    <row r="66" spans="1:13" ht="12.75" hidden="1" customHeight="1" x14ac:dyDescent="0.2">
      <c r="A66" s="296"/>
      <c r="B66" s="173" t="str">
        <f>Capacidades!M660</f>
        <v xml:space="preserve">   </v>
      </c>
      <c r="C66" s="174"/>
      <c r="D66" s="13"/>
      <c r="E66" s="13"/>
      <c r="F66" s="14"/>
      <c r="G66" s="14"/>
      <c r="H66" s="14"/>
      <c r="I66" s="14"/>
      <c r="J66" s="14"/>
      <c r="K66" s="14"/>
      <c r="L66" s="300"/>
      <c r="M66" s="95" t="str">
        <f t="shared" si="0"/>
        <v xml:space="preserve">   </v>
      </c>
    </row>
    <row r="67" spans="1:13" ht="12.75" hidden="1" customHeight="1" x14ac:dyDescent="0.2">
      <c r="A67" s="297"/>
      <c r="B67" s="173" t="str">
        <f>Capacidades!M661</f>
        <v xml:space="preserve">   </v>
      </c>
      <c r="C67" s="174"/>
      <c r="D67" s="15"/>
      <c r="E67" s="15"/>
      <c r="F67" s="16"/>
      <c r="G67" s="16"/>
      <c r="H67" s="16"/>
      <c r="I67" s="16"/>
      <c r="J67" s="16"/>
      <c r="K67" s="16"/>
      <c r="L67" s="301"/>
      <c r="M67" s="95" t="str">
        <f t="shared" si="0"/>
        <v xml:space="preserve">   </v>
      </c>
    </row>
    <row r="68" spans="1:13" ht="84" x14ac:dyDescent="0.2">
      <c r="A68" s="295" t="str">
        <f>Capacidades!L662</f>
        <v xml:space="preserve">UC3.C3 Configurar redes de comunicación industrial para sistemas mecatronicos de acuerdo a las buenas prácticas de requerimientos funcionales mediante normativa vigente.        </v>
      </c>
      <c r="B68" s="173" t="str">
        <f>Capacidades!M662</f>
        <v>C3.I1 Interpreta las características principales de las redes sensor-actuador, su campo de aplicación,  la configuración y puesta en marcha; de acuerdo a catálogos ,manuales, códigos y normativa vigente.</v>
      </c>
      <c r="C68" s="193" t="s">
        <v>1018</v>
      </c>
      <c r="D68" s="11" t="str">
        <f>Organización_Modular!F77</f>
        <v>Redes de comunicación Industrial</v>
      </c>
      <c r="E68" s="11" t="str">
        <f>Organización_Modular!G77</f>
        <v>VI</v>
      </c>
      <c r="F68" s="11">
        <f>Organización_Modular!H77</f>
        <v>3</v>
      </c>
      <c r="G68" s="11">
        <f>Organización_Modular!I77</f>
        <v>2</v>
      </c>
      <c r="H68" s="12">
        <f>SUM(F68:G68)</f>
        <v>5</v>
      </c>
      <c r="I68" s="12">
        <f>F68*16</f>
        <v>48</v>
      </c>
      <c r="J68" s="12">
        <f>G68*32</f>
        <v>64</v>
      </c>
      <c r="K68" s="12">
        <f>SUM(I68:J68)</f>
        <v>112</v>
      </c>
      <c r="L68" s="299" t="s">
        <v>1014</v>
      </c>
      <c r="M68" s="95" t="str">
        <f t="shared" si="0"/>
        <v>C3.I1 Interpreta las características principales de las redes sensor-actuador, su campo de aplicación,  la configuración y puesta en marcha; de acuerdo a catálogos ,manuales, códigos y normativa vigente.</v>
      </c>
    </row>
    <row r="69" spans="1:13" ht="72" x14ac:dyDescent="0.2">
      <c r="A69" s="296"/>
      <c r="B69" s="173" t="str">
        <f>Capacidades!M663</f>
        <v>C3.I2 Implementa redes PROFIBUS-DP, su aplicación en los sistemas mecatrónica; para su puesta en marcha mediante los requerimientos funcionales y normativa vigente.</v>
      </c>
      <c r="C69" s="193" t="s">
        <v>1019</v>
      </c>
      <c r="D69" s="13"/>
      <c r="E69" s="13"/>
      <c r="F69" s="14"/>
      <c r="G69" s="14"/>
      <c r="H69" s="14"/>
      <c r="I69" s="14"/>
      <c r="J69" s="14"/>
      <c r="K69" s="14"/>
      <c r="L69" s="300"/>
      <c r="M69" s="95" t="str">
        <f t="shared" si="0"/>
        <v>C3.I2 Implementa redes PROFIBUS-DP, su aplicación en los sistemas mecatrónica; para su puesta en marcha mediante los requerimientos funcionales y normativa vigente.</v>
      </c>
    </row>
    <row r="70" spans="1:13" ht="84" x14ac:dyDescent="0.2">
      <c r="A70" s="296"/>
      <c r="B70" s="173" t="str">
        <f>Capacidades!M664</f>
        <v>C3.I3 Configura parámetros de las redes PROFIBUS-FMS y ETHERNET, su campo de aplicación en los sistemas mecatronicos para su puesta en marcha mediante los requerimientos funcionales y normativa vigente.</v>
      </c>
      <c r="C70" s="193" t="s">
        <v>1020</v>
      </c>
      <c r="D70" s="13"/>
      <c r="E70" s="13"/>
      <c r="F70" s="14"/>
      <c r="G70" s="14"/>
      <c r="H70" s="14"/>
      <c r="I70" s="14"/>
      <c r="J70" s="14"/>
      <c r="K70" s="14"/>
      <c r="L70" s="300"/>
      <c r="M70" s="95" t="str">
        <f t="shared" si="0"/>
        <v>C3.I3 Configura parámetros de las redes PROFIBUS-FMS y ETHERNET, su campo de aplicación en los sistemas mecatronicos para su puesta en marcha mediante los requerimientos funcionales y normativa vigente.</v>
      </c>
    </row>
    <row r="71" spans="1:13" ht="81" customHeight="1" x14ac:dyDescent="0.2">
      <c r="A71" s="296"/>
      <c r="B71" s="173" t="str">
        <f>Capacidades!M665</f>
        <v>C3.I4 Desarolla programas que gobiernan o dan soporte funcional a los Sistemas mecatrónicos y realiza la carga respectiva  de acuerdo a las buenas prácticas de desarrollo de software, diseño del sistema, requerimientos funcionales  y normativa vigente.</v>
      </c>
      <c r="C71" s="193" t="s">
        <v>1021</v>
      </c>
      <c r="D71" s="13"/>
      <c r="E71" s="13"/>
      <c r="F71" s="14"/>
      <c r="G71" s="14"/>
      <c r="H71" s="14"/>
      <c r="I71" s="14"/>
      <c r="J71" s="14"/>
      <c r="K71" s="14"/>
      <c r="L71" s="300"/>
      <c r="M71" s="95" t="str">
        <f t="shared" si="0"/>
        <v>C3.I4 Desarolla programas que gobiernan o dan soporte funcional a los Sistemas mecatrónicos y realiza la carga respectiva  de acuerdo a las buenas prácticas de desarrollo de software, diseño del sistema, requerimientos funcionales  y normativa vigente.</v>
      </c>
    </row>
    <row r="72" spans="1:13" ht="118.5" customHeight="1" x14ac:dyDescent="0.2">
      <c r="A72" s="296"/>
      <c r="B72" s="173" t="str">
        <f>Capacidades!M666</f>
        <v>C3.I5 Instala  la intercomunicación de los tres niveles de redes industriales, su aplicación en los sistemas mecatrónicos empleando PLC’s. de acuerdo a los requerimientos funcionales y las normativa vigentes.</v>
      </c>
      <c r="C72" s="193" t="s">
        <v>1022</v>
      </c>
      <c r="D72" s="13"/>
      <c r="E72" s="13"/>
      <c r="F72" s="14"/>
      <c r="G72" s="14"/>
      <c r="H72" s="14"/>
      <c r="I72" s="14"/>
      <c r="J72" s="14"/>
      <c r="K72" s="14"/>
      <c r="L72" s="300"/>
      <c r="M72" s="95" t="str">
        <f t="shared" si="0"/>
        <v>C3.I5 Instala  la intercomunicación de los tres niveles de redes industriales, su aplicación en los sistemas mecatrónicos empleando PLC’s. de acuerdo a los requerimientos funcionales y las normativa vigentes.</v>
      </c>
    </row>
    <row r="73" spans="1:13" hidden="1" x14ac:dyDescent="0.2">
      <c r="A73" s="296"/>
      <c r="B73" s="173" t="str">
        <f>Capacidades!M667</f>
        <v xml:space="preserve">   </v>
      </c>
      <c r="C73" s="174"/>
      <c r="D73" s="13"/>
      <c r="E73" s="13"/>
      <c r="F73" s="14"/>
      <c r="G73" s="14"/>
      <c r="H73" s="14"/>
      <c r="I73" s="14"/>
      <c r="J73" s="14"/>
      <c r="K73" s="14"/>
      <c r="L73" s="300"/>
      <c r="M73" s="95" t="str">
        <f t="shared" si="0"/>
        <v xml:space="preserve">   </v>
      </c>
    </row>
    <row r="74" spans="1:13" hidden="1" x14ac:dyDescent="0.2">
      <c r="A74" s="296"/>
      <c r="B74" s="173" t="str">
        <f>Capacidades!M668</f>
        <v xml:space="preserve">   </v>
      </c>
      <c r="C74" s="174"/>
      <c r="D74" s="13"/>
      <c r="E74" s="13"/>
      <c r="F74" s="14"/>
      <c r="G74" s="14"/>
      <c r="H74" s="14"/>
      <c r="I74" s="14"/>
      <c r="J74" s="14"/>
      <c r="K74" s="14"/>
      <c r="L74" s="300"/>
      <c r="M74" s="95" t="str">
        <f t="shared" si="0"/>
        <v xml:space="preserve">   </v>
      </c>
    </row>
    <row r="75" spans="1:13" hidden="1" x14ac:dyDescent="0.2">
      <c r="A75" s="296"/>
      <c r="B75" s="173" t="str">
        <f>Capacidades!M669</f>
        <v xml:space="preserve">   </v>
      </c>
      <c r="C75" s="174"/>
      <c r="D75" s="13"/>
      <c r="E75" s="13"/>
      <c r="F75" s="14"/>
      <c r="G75" s="14"/>
      <c r="H75" s="14"/>
      <c r="I75" s="14"/>
      <c r="J75" s="14"/>
      <c r="K75" s="14"/>
      <c r="L75" s="300"/>
      <c r="M75" s="95" t="str">
        <f t="shared" si="0"/>
        <v xml:space="preserve">   </v>
      </c>
    </row>
    <row r="76" spans="1:13" hidden="1" x14ac:dyDescent="0.2">
      <c r="A76" s="296"/>
      <c r="B76" s="173" t="str">
        <f>Capacidades!M670</f>
        <v xml:space="preserve">   </v>
      </c>
      <c r="C76" s="174"/>
      <c r="D76" s="13"/>
      <c r="E76" s="13"/>
      <c r="F76" s="14"/>
      <c r="G76" s="14"/>
      <c r="H76" s="14"/>
      <c r="I76" s="14"/>
      <c r="J76" s="14"/>
      <c r="K76" s="14"/>
      <c r="L76" s="300"/>
      <c r="M76" s="95" t="str">
        <f t="shared" si="0"/>
        <v xml:space="preserve">   </v>
      </c>
    </row>
    <row r="77" spans="1:13" hidden="1" x14ac:dyDescent="0.2">
      <c r="A77" s="297"/>
      <c r="B77" s="173" t="str">
        <f>Capacidades!M671</f>
        <v xml:space="preserve">   </v>
      </c>
      <c r="C77" s="174"/>
      <c r="D77" s="15"/>
      <c r="E77" s="15"/>
      <c r="F77" s="16"/>
      <c r="G77" s="16"/>
      <c r="H77" s="16"/>
      <c r="I77" s="16"/>
      <c r="J77" s="16"/>
      <c r="K77" s="16"/>
      <c r="L77" s="301"/>
      <c r="M77" s="95" t="str">
        <f t="shared" si="0"/>
        <v xml:space="preserve">   </v>
      </c>
    </row>
    <row r="78" spans="1:13" ht="96" x14ac:dyDescent="0.2">
      <c r="A78" s="295" t="str">
        <f>Capacidades!L672</f>
        <v xml:space="preserve">UC3.C4 Supervisar los procesos remotos y maestros de comunicación considerando los requerimientos funcionales, optimización de los procesos y normativa vigente.      </v>
      </c>
      <c r="B78" s="173" t="str">
        <f>Capacidades!M672</f>
        <v>C4.I1 Identifica  las principales aplicaciones de los sistemas Scada en la supervisión de procesos industriales considerando su funcionalidad y características técnicas de los equipos.</v>
      </c>
      <c r="C78" s="193" t="s">
        <v>1023</v>
      </c>
      <c r="D78" s="11" t="str">
        <f>Organización_Modular!F78</f>
        <v xml:space="preserve">Supervisión scada </v>
      </c>
      <c r="E78" s="11" t="str">
        <f>Organización_Modular!G78</f>
        <v>VI</v>
      </c>
      <c r="F78" s="11">
        <f>Organización_Modular!H78</f>
        <v>3</v>
      </c>
      <c r="G78" s="11">
        <f>Organización_Modular!I78</f>
        <v>2</v>
      </c>
      <c r="H78" s="12">
        <f>SUM(F78:G78)</f>
        <v>5</v>
      </c>
      <c r="I78" s="12">
        <f>F78*16</f>
        <v>48</v>
      </c>
      <c r="J78" s="12">
        <f>G78*32</f>
        <v>64</v>
      </c>
      <c r="K78" s="12">
        <f>SUM(I78:J78)</f>
        <v>112</v>
      </c>
      <c r="L78" s="299" t="s">
        <v>1015</v>
      </c>
      <c r="M78" s="95" t="str">
        <f t="shared" si="0"/>
        <v>C4.I1 Identifica  las principales aplicaciones de los sistemas Scada en la supervisión de procesos industriales considerando su funcionalidad y características técnicas de los equipos.</v>
      </c>
    </row>
    <row r="79" spans="1:13" ht="84" x14ac:dyDescent="0.2">
      <c r="A79" s="296"/>
      <c r="B79" s="173" t="str">
        <f>Capacidades!M673</f>
        <v>C4.I2  Interpreta las características principales de las redes de comunicación industrial, su campo de aplicación, la configuración y puesta en operación  de acuerdo a catálogos, manuales, códigos, y normativa vigente.</v>
      </c>
      <c r="C79" s="193" t="s">
        <v>1024</v>
      </c>
      <c r="D79" s="13"/>
      <c r="E79" s="13"/>
      <c r="F79" s="14"/>
      <c r="G79" s="14"/>
      <c r="H79" s="14"/>
      <c r="I79" s="14"/>
      <c r="J79" s="14"/>
      <c r="K79" s="14"/>
      <c r="L79" s="300"/>
      <c r="M79" s="95" t="str">
        <f t="shared" si="0"/>
        <v>C4.I2  Interpreta las características principales de las redes de comunicación industrial, su campo de aplicación, la configuración y puesta en operación  de acuerdo a catálogos, manuales, códigos, y normativa vigente.</v>
      </c>
    </row>
    <row r="80" spans="1:13" ht="108" x14ac:dyDescent="0.2">
      <c r="A80" s="296"/>
      <c r="B80" s="173" t="str">
        <f>Capacidades!M674</f>
        <v>C4.I3 Verifica el funcionamiento de los sistemas de estación maestra  cumpliendo con los requerimientos funcionales, condiciones de operación, estándares de seguridad y normativa vigente.</v>
      </c>
      <c r="C80" s="193" t="s">
        <v>1025</v>
      </c>
      <c r="D80" s="13"/>
      <c r="E80" s="13"/>
      <c r="F80" s="14"/>
      <c r="G80" s="14"/>
      <c r="H80" s="14"/>
      <c r="I80" s="14"/>
      <c r="J80" s="14"/>
      <c r="K80" s="14"/>
      <c r="L80" s="300"/>
      <c r="M80" s="95" t="str">
        <f t="shared" si="0"/>
        <v>C4.I3 Verifica el funcionamiento de los sistemas de estación maestra  cumpliendo con los requerimientos funcionales, condiciones de operación, estándares de seguridad y normativa vigente.</v>
      </c>
    </row>
    <row r="81" spans="1:13" ht="72" x14ac:dyDescent="0.2">
      <c r="A81" s="296"/>
      <c r="B81" s="173" t="str">
        <f>Capacidades!M675</f>
        <v>C4.I4 Opera equipos destinados al control remoto en sistemas de procesos industriales  teniendo en cuenta parámetros uso racional de la energía y estándares de seguridad.</v>
      </c>
      <c r="C81" s="193" t="s">
        <v>1026</v>
      </c>
      <c r="D81" s="13"/>
      <c r="E81" s="13"/>
      <c r="F81" s="14"/>
      <c r="G81" s="14"/>
      <c r="H81" s="14"/>
      <c r="I81" s="14"/>
      <c r="J81" s="14"/>
      <c r="K81" s="14"/>
      <c r="L81" s="300"/>
      <c r="M81" s="95" t="str">
        <f t="shared" si="0"/>
        <v>C4.I4 Opera equipos destinados al control remoto en sistemas de procesos industriales  teniendo en cuenta parámetros uso racional de la energía y estándares de seguridad.</v>
      </c>
    </row>
    <row r="82" spans="1:13" ht="107.25" customHeight="1" x14ac:dyDescent="0.2">
      <c r="A82" s="296"/>
      <c r="B82" s="173" t="str">
        <f>Capacidades!M676</f>
        <v>C4.I5 Ejecuta las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v>
      </c>
      <c r="C82" s="193" t="s">
        <v>1027</v>
      </c>
      <c r="D82" s="13"/>
      <c r="E82" s="13"/>
      <c r="F82" s="14"/>
      <c r="G82" s="14"/>
      <c r="H82" s="14"/>
      <c r="I82" s="14"/>
      <c r="J82" s="14"/>
      <c r="K82" s="14"/>
      <c r="L82" s="300"/>
      <c r="M82" s="95" t="str">
        <f t="shared" si="0"/>
        <v>C4.I5 Ejecuta las pruebas de operación y cumplimiento de los parámetros técnicos y configuración de los sistemas mecatrónicos utilizando técnicas de metrología y escenarios de prueba,  de acuerdo al diseño del sistema, requerimientos funcionales, condiciones de operación, control de calidad, estándares de seguridad y normativa vigente.</v>
      </c>
    </row>
    <row r="83" spans="1:13" hidden="1" x14ac:dyDescent="0.2">
      <c r="A83" s="296"/>
      <c r="B83" s="173" t="str">
        <f>Capacidades!M677</f>
        <v xml:space="preserve">   </v>
      </c>
      <c r="C83" s="174"/>
      <c r="D83" s="13"/>
      <c r="E83" s="13"/>
      <c r="F83" s="14"/>
      <c r="G83" s="14"/>
      <c r="H83" s="14"/>
      <c r="I83" s="14"/>
      <c r="J83" s="14"/>
      <c r="K83" s="14"/>
      <c r="L83" s="300"/>
      <c r="M83" s="95" t="str">
        <f t="shared" ref="M83:M146" si="1">B83</f>
        <v xml:space="preserve">   </v>
      </c>
    </row>
    <row r="84" spans="1:13" hidden="1" x14ac:dyDescent="0.2">
      <c r="A84" s="296"/>
      <c r="B84" s="173" t="str">
        <f>Capacidades!M678</f>
        <v xml:space="preserve">   </v>
      </c>
      <c r="C84" s="174"/>
      <c r="D84" s="13"/>
      <c r="E84" s="13"/>
      <c r="F84" s="14"/>
      <c r="G84" s="14"/>
      <c r="H84" s="14"/>
      <c r="I84" s="14"/>
      <c r="J84" s="14"/>
      <c r="K84" s="14"/>
      <c r="L84" s="300"/>
      <c r="M84" s="95" t="str">
        <f t="shared" si="1"/>
        <v xml:space="preserve">   </v>
      </c>
    </row>
    <row r="85" spans="1:13" hidden="1" x14ac:dyDescent="0.2">
      <c r="A85" s="296"/>
      <c r="B85" s="173" t="str">
        <f>Capacidades!M679</f>
        <v xml:space="preserve">   </v>
      </c>
      <c r="C85" s="174"/>
      <c r="D85" s="13"/>
      <c r="E85" s="13"/>
      <c r="F85" s="14"/>
      <c r="G85" s="14"/>
      <c r="H85" s="14"/>
      <c r="I85" s="14"/>
      <c r="J85" s="14"/>
      <c r="K85" s="14"/>
      <c r="L85" s="300"/>
      <c r="M85" s="95" t="str">
        <f t="shared" si="1"/>
        <v xml:space="preserve">   </v>
      </c>
    </row>
    <row r="86" spans="1:13" hidden="1" x14ac:dyDescent="0.2">
      <c r="A86" s="296"/>
      <c r="B86" s="173" t="str">
        <f>Capacidades!M680</f>
        <v xml:space="preserve">   </v>
      </c>
      <c r="C86" s="174"/>
      <c r="D86" s="13"/>
      <c r="E86" s="13"/>
      <c r="F86" s="14"/>
      <c r="G86" s="14"/>
      <c r="H86" s="14"/>
      <c r="I86" s="14"/>
      <c r="J86" s="14"/>
      <c r="K86" s="14"/>
      <c r="L86" s="300"/>
      <c r="M86" s="95" t="str">
        <f t="shared" si="1"/>
        <v xml:space="preserve">   </v>
      </c>
    </row>
    <row r="87" spans="1:13" hidden="1" x14ac:dyDescent="0.2">
      <c r="A87" s="297"/>
      <c r="B87" s="173" t="str">
        <f>Capacidades!M681</f>
        <v xml:space="preserve">   </v>
      </c>
      <c r="C87" s="174"/>
      <c r="D87" s="15"/>
      <c r="E87" s="15"/>
      <c r="F87" s="16"/>
      <c r="G87" s="16"/>
      <c r="H87" s="16"/>
      <c r="I87" s="16"/>
      <c r="J87" s="16"/>
      <c r="K87" s="16"/>
      <c r="L87" s="301"/>
      <c r="M87" s="95" t="str">
        <f t="shared" si="1"/>
        <v xml:space="preserve">   </v>
      </c>
    </row>
    <row r="88" spans="1:13" ht="129.75" customHeight="1" x14ac:dyDescent="0.2">
      <c r="A88" s="295" t="str">
        <f>Capacidades!L682</f>
        <v xml:space="preserve">UC3.C8 Realizar soporte tecnico de equipos de control y transporte de fluidos en el ambito industrial  considerando el buen uso de la energía, protocolos y manuales de operación.        </v>
      </c>
      <c r="B88" s="173" t="str">
        <f>Capacidades!M682</f>
        <v>C8.I1 Idenifica los sistemas y  técnicas de transporte de fluido  considerando la optimización de procesos y uso eficiente de la energía.</v>
      </c>
      <c r="C88" s="193" t="s">
        <v>1028</v>
      </c>
      <c r="D88" s="11" t="str">
        <f>Organización_Modular!F79</f>
        <v>Sistemas de automatización de transporte de fluidos</v>
      </c>
      <c r="E88" s="11" t="str">
        <f>Organización_Modular!G79</f>
        <v>VI</v>
      </c>
      <c r="F88" s="11">
        <f>Organización_Modular!H79</f>
        <v>1</v>
      </c>
      <c r="G88" s="11">
        <f>Organización_Modular!I79</f>
        <v>2</v>
      </c>
      <c r="H88" s="12">
        <f>SUM(F88:G88)</f>
        <v>3</v>
      </c>
      <c r="I88" s="12">
        <f>F88*16</f>
        <v>16</v>
      </c>
      <c r="J88" s="12">
        <f>G88*32</f>
        <v>64</v>
      </c>
      <c r="K88" s="12">
        <f>SUM(I88:J88)</f>
        <v>80</v>
      </c>
      <c r="L88" s="299" t="s">
        <v>1016</v>
      </c>
      <c r="M88" s="95" t="str">
        <f t="shared" si="1"/>
        <v>C8.I1 Idenifica los sistemas y  técnicas de transporte de fluido  considerando la optimización de procesos y uso eficiente de la energía.</v>
      </c>
    </row>
    <row r="89" spans="1:13" ht="36" x14ac:dyDescent="0.2">
      <c r="A89" s="296"/>
      <c r="B89" s="173" t="str">
        <f>Capacidades!M683</f>
        <v>C8.I2  Diseña sistemas de transporte de fluidos de acuerdo a los estándares de seguridad y normativa vigente.</v>
      </c>
      <c r="C89" s="193" t="s">
        <v>1029</v>
      </c>
      <c r="D89" s="13"/>
      <c r="E89" s="13"/>
      <c r="F89" s="14"/>
      <c r="G89" s="14"/>
      <c r="H89" s="14"/>
      <c r="I89" s="14"/>
      <c r="J89" s="14"/>
      <c r="K89" s="14"/>
      <c r="L89" s="300"/>
      <c r="M89" s="95" t="str">
        <f t="shared" si="1"/>
        <v>C8.I2  Diseña sistemas de transporte de fluidos de acuerdo a los estándares de seguridad y normativa vigente.</v>
      </c>
    </row>
    <row r="90" spans="1:13" ht="48" x14ac:dyDescent="0.2">
      <c r="A90" s="296"/>
      <c r="B90" s="173" t="str">
        <f>Capacidades!M684</f>
        <v>C8.I3 Elabora la instalacion de transporte y control de fluidos  considerando normatividad vigente y ahorro eficiente de la energía.</v>
      </c>
      <c r="C90" s="193" t="s">
        <v>1030</v>
      </c>
      <c r="D90" s="13"/>
      <c r="E90" s="13"/>
      <c r="F90" s="14"/>
      <c r="G90" s="14"/>
      <c r="H90" s="14"/>
      <c r="I90" s="14"/>
      <c r="J90" s="14"/>
      <c r="K90" s="14"/>
      <c r="L90" s="300"/>
      <c r="M90" s="95" t="str">
        <f t="shared" si="1"/>
        <v>C8.I3 Elabora la instalacion de transporte y control de fluidos  considerando normatividad vigente y ahorro eficiente de la energía.</v>
      </c>
    </row>
    <row r="91" spans="1:13" ht="46.5" customHeight="1" x14ac:dyDescent="0.2">
      <c r="A91" s="296"/>
      <c r="B91" s="173" t="str">
        <f>Capacidades!M685</f>
        <v>C8.I4 Verifica  la operatividad del sistema de control de fluidos  considerando normatividad vigente y ahorro eficiente de la energía.</v>
      </c>
      <c r="C91" s="193" t="s">
        <v>1031</v>
      </c>
      <c r="D91" s="13"/>
      <c r="E91" s="13"/>
      <c r="F91" s="14"/>
      <c r="G91" s="14"/>
      <c r="H91" s="14"/>
      <c r="I91" s="14"/>
      <c r="J91" s="14"/>
      <c r="K91" s="14"/>
      <c r="L91" s="300"/>
      <c r="M91" s="95" t="str">
        <f t="shared" si="1"/>
        <v>C8.I4 Verifica  la operatividad del sistema de control de fluidos  considerando normatividad vigente y ahorro eficiente de la energía.</v>
      </c>
    </row>
    <row r="92" spans="1:13" hidden="1" x14ac:dyDescent="0.2">
      <c r="A92" s="296"/>
      <c r="B92" s="173" t="str">
        <f>Capacidades!M686</f>
        <v xml:space="preserve">   </v>
      </c>
      <c r="C92" s="174"/>
      <c r="D92" s="13"/>
      <c r="E92" s="13"/>
      <c r="F92" s="14"/>
      <c r="G92" s="14"/>
      <c r="H92" s="14"/>
      <c r="I92" s="14"/>
      <c r="J92" s="14"/>
      <c r="K92" s="14"/>
      <c r="L92" s="300"/>
      <c r="M92" s="95" t="str">
        <f t="shared" si="1"/>
        <v xml:space="preserve">   </v>
      </c>
    </row>
    <row r="93" spans="1:13" hidden="1" x14ac:dyDescent="0.2">
      <c r="A93" s="296"/>
      <c r="B93" s="173" t="str">
        <f>Capacidades!M687</f>
        <v xml:space="preserve">   </v>
      </c>
      <c r="C93" s="174"/>
      <c r="D93" s="13"/>
      <c r="E93" s="13"/>
      <c r="F93" s="14"/>
      <c r="G93" s="14"/>
      <c r="H93" s="14"/>
      <c r="I93" s="14"/>
      <c r="J93" s="14"/>
      <c r="K93" s="14"/>
      <c r="L93" s="300"/>
      <c r="M93" s="95" t="str">
        <f t="shared" si="1"/>
        <v xml:space="preserve">   </v>
      </c>
    </row>
    <row r="94" spans="1:13" hidden="1" x14ac:dyDescent="0.2">
      <c r="A94" s="296"/>
      <c r="B94" s="173" t="str">
        <f>Capacidades!M688</f>
        <v xml:space="preserve">   </v>
      </c>
      <c r="C94" s="174"/>
      <c r="D94" s="13"/>
      <c r="E94" s="13"/>
      <c r="F94" s="14"/>
      <c r="G94" s="14"/>
      <c r="H94" s="14"/>
      <c r="I94" s="14"/>
      <c r="J94" s="14"/>
      <c r="K94" s="14"/>
      <c r="L94" s="300"/>
      <c r="M94" s="95" t="str">
        <f t="shared" si="1"/>
        <v xml:space="preserve">   </v>
      </c>
    </row>
    <row r="95" spans="1:13" hidden="1" x14ac:dyDescent="0.2">
      <c r="A95" s="296"/>
      <c r="B95" s="173" t="str">
        <f>Capacidades!M689</f>
        <v xml:space="preserve">   </v>
      </c>
      <c r="C95" s="174"/>
      <c r="D95" s="13"/>
      <c r="E95" s="13"/>
      <c r="F95" s="14"/>
      <c r="G95" s="14"/>
      <c r="H95" s="14"/>
      <c r="I95" s="14"/>
      <c r="J95" s="14"/>
      <c r="K95" s="14"/>
      <c r="L95" s="300"/>
      <c r="M95" s="95" t="str">
        <f t="shared" si="1"/>
        <v xml:space="preserve">   </v>
      </c>
    </row>
    <row r="96" spans="1:13" hidden="1" x14ac:dyDescent="0.2">
      <c r="A96" s="296"/>
      <c r="B96" s="173" t="str">
        <f>Capacidades!M690</f>
        <v xml:space="preserve">   </v>
      </c>
      <c r="C96" s="174"/>
      <c r="D96" s="13"/>
      <c r="E96" s="13"/>
      <c r="F96" s="14"/>
      <c r="G96" s="14"/>
      <c r="H96" s="14"/>
      <c r="I96" s="14"/>
      <c r="J96" s="14"/>
      <c r="K96" s="14"/>
      <c r="L96" s="300"/>
      <c r="M96" s="95" t="str">
        <f t="shared" si="1"/>
        <v xml:space="preserve">   </v>
      </c>
    </row>
    <row r="97" spans="1:13" hidden="1" x14ac:dyDescent="0.2">
      <c r="A97" s="297"/>
      <c r="B97" s="173" t="str">
        <f>Capacidades!M691</f>
        <v xml:space="preserve">   </v>
      </c>
      <c r="C97" s="174"/>
      <c r="D97" s="15"/>
      <c r="E97" s="15"/>
      <c r="F97" s="16"/>
      <c r="G97" s="16"/>
      <c r="H97" s="16"/>
      <c r="I97" s="16"/>
      <c r="J97" s="16"/>
      <c r="K97" s="16"/>
      <c r="L97" s="301"/>
      <c r="M97" s="95" t="str">
        <f t="shared" si="1"/>
        <v xml:space="preserve">   </v>
      </c>
    </row>
    <row r="98" spans="1:13" ht="229.5" customHeight="1" x14ac:dyDescent="0.2">
      <c r="A98" s="295" t="str">
        <f>Capacidades!L692</f>
        <v xml:space="preserve">UC3.C9 Realizar soporte tecnico a equipos biomédicos de los establecimientos de salud  considerando el buen uso de la energía, protocolos médicos y manuales de operación.     </v>
      </c>
      <c r="B98" s="173" t="str">
        <f>Capacidades!M692</f>
        <v>C9.I1 Comprende los principios y características de equipos biomedicos considerando los parámetros de equipos médicos manuales y normativa vigente.</v>
      </c>
      <c r="C98" s="193" t="s">
        <v>1032</v>
      </c>
      <c r="D98" s="11" t="str">
        <f>Organización_Modular!F80</f>
        <v>Sistemas de automatización de equipos biomédicos</v>
      </c>
      <c r="E98" s="11" t="str">
        <f>Organización_Modular!G80</f>
        <v>VI</v>
      </c>
      <c r="F98" s="11">
        <f>Organización_Modular!H80</f>
        <v>2</v>
      </c>
      <c r="G98" s="11">
        <f>Organización_Modular!I80</f>
        <v>1</v>
      </c>
      <c r="H98" s="12">
        <f>SUM(F98:G98)</f>
        <v>3</v>
      </c>
      <c r="I98" s="12">
        <f>F98*16</f>
        <v>32</v>
      </c>
      <c r="J98" s="12">
        <f>G98*32</f>
        <v>32</v>
      </c>
      <c r="K98" s="12">
        <f>SUM(I98:J98)</f>
        <v>64</v>
      </c>
      <c r="L98" s="299" t="s">
        <v>1017</v>
      </c>
      <c r="M98" s="95" t="str">
        <f t="shared" si="1"/>
        <v>C9.I1 Comprende los principios y características de equipos biomedicos considerando los parámetros de equipos médicos manuales y normativa vigente.</v>
      </c>
    </row>
    <row r="99" spans="1:13" ht="119.25" customHeight="1" x14ac:dyDescent="0.2">
      <c r="A99" s="296"/>
      <c r="B99" s="173" t="str">
        <f>Capacidades!M693</f>
        <v>C9.I2 Selecciona elementos, accesorios, instrumentos  según el nivel de equipo biomedico y manuales de funcionamiento y protocolos para el proceso de mantenimiento.</v>
      </c>
      <c r="C99" s="193" t="s">
        <v>1033</v>
      </c>
      <c r="D99" s="13"/>
      <c r="E99" s="13"/>
      <c r="F99" s="14"/>
      <c r="G99" s="14"/>
      <c r="H99" s="14"/>
      <c r="I99" s="14"/>
      <c r="J99" s="14"/>
      <c r="K99" s="14"/>
      <c r="L99" s="300"/>
      <c r="M99" s="95" t="str">
        <f t="shared" si="1"/>
        <v>C9.I2 Selecciona elementos, accesorios, instrumentos  según el nivel de equipo biomedico y manuales de funcionamiento y protocolos para el proceso de mantenimiento.</v>
      </c>
    </row>
    <row r="100" spans="1:13" ht="83.25" customHeight="1" x14ac:dyDescent="0.2">
      <c r="A100" s="296"/>
      <c r="B100" s="173" t="str">
        <f>Capacidades!M694</f>
        <v>C9.I3  Ejecuta el mantenimiento de equipos biomédicos comunes en centros hospitalarios  considerando instrucciones, tipos de diagnóstico y normativa vigente.</v>
      </c>
      <c r="C100" s="193" t="s">
        <v>1034</v>
      </c>
      <c r="D100" s="13"/>
      <c r="E100" s="13"/>
      <c r="F100" s="14"/>
      <c r="G100" s="14"/>
      <c r="H100" s="14"/>
      <c r="I100" s="14"/>
      <c r="J100" s="14"/>
      <c r="K100" s="14"/>
      <c r="L100" s="300"/>
      <c r="M100" s="95" t="str">
        <f t="shared" si="1"/>
        <v>C9.I3  Ejecuta el mantenimiento de equipos biomédicos comunes en centros hospitalarios  considerando instrucciones, tipos de diagnóstico y normativa vigente.</v>
      </c>
    </row>
    <row r="101" spans="1:13" ht="6.75" hidden="1" customHeight="1" x14ac:dyDescent="0.2">
      <c r="A101" s="296"/>
      <c r="B101" s="173" t="str">
        <f>Capacidades!M695</f>
        <v xml:space="preserve">   </v>
      </c>
      <c r="C101" s="174"/>
      <c r="D101" s="13"/>
      <c r="E101" s="13"/>
      <c r="F101" s="14"/>
      <c r="G101" s="14"/>
      <c r="H101" s="14"/>
      <c r="I101" s="14"/>
      <c r="J101" s="14"/>
      <c r="K101" s="14"/>
      <c r="L101" s="300"/>
      <c r="M101" s="95" t="str">
        <f t="shared" si="1"/>
        <v xml:space="preserve">   </v>
      </c>
    </row>
    <row r="102" spans="1:13" hidden="1" x14ac:dyDescent="0.2">
      <c r="A102" s="296"/>
      <c r="B102" s="173" t="str">
        <f>Capacidades!M696</f>
        <v xml:space="preserve">   </v>
      </c>
      <c r="C102" s="174"/>
      <c r="D102" s="13"/>
      <c r="E102" s="13"/>
      <c r="F102" s="14"/>
      <c r="G102" s="14"/>
      <c r="H102" s="14"/>
      <c r="I102" s="14"/>
      <c r="J102" s="14"/>
      <c r="K102" s="14"/>
      <c r="L102" s="300"/>
      <c r="M102" s="95" t="str">
        <f t="shared" si="1"/>
        <v xml:space="preserve">   </v>
      </c>
    </row>
    <row r="103" spans="1:13" hidden="1" x14ac:dyDescent="0.2">
      <c r="A103" s="296"/>
      <c r="B103" s="173" t="str">
        <f>Capacidades!M697</f>
        <v xml:space="preserve">   </v>
      </c>
      <c r="C103" s="174"/>
      <c r="D103" s="13"/>
      <c r="E103" s="13"/>
      <c r="F103" s="14"/>
      <c r="G103" s="14"/>
      <c r="H103" s="14"/>
      <c r="I103" s="14"/>
      <c r="J103" s="14"/>
      <c r="K103" s="14"/>
      <c r="L103" s="300"/>
      <c r="M103" s="95" t="str">
        <f t="shared" si="1"/>
        <v xml:space="preserve">   </v>
      </c>
    </row>
    <row r="104" spans="1:13" hidden="1" x14ac:dyDescent="0.2">
      <c r="A104" s="296"/>
      <c r="B104" s="173" t="str">
        <f>Capacidades!M698</f>
        <v xml:space="preserve">   </v>
      </c>
      <c r="C104" s="174"/>
      <c r="D104" s="13"/>
      <c r="E104" s="13"/>
      <c r="F104" s="14"/>
      <c r="G104" s="14"/>
      <c r="H104" s="14"/>
      <c r="I104" s="14"/>
      <c r="J104" s="14"/>
      <c r="K104" s="14"/>
      <c r="L104" s="300"/>
      <c r="M104" s="95" t="str">
        <f t="shared" si="1"/>
        <v xml:space="preserve">   </v>
      </c>
    </row>
    <row r="105" spans="1:13" hidden="1" x14ac:dyDescent="0.2">
      <c r="A105" s="296"/>
      <c r="B105" s="173" t="str">
        <f>Capacidades!M699</f>
        <v xml:space="preserve">   </v>
      </c>
      <c r="C105" s="174"/>
      <c r="D105" s="13"/>
      <c r="E105" s="13"/>
      <c r="F105" s="14"/>
      <c r="G105" s="14"/>
      <c r="H105" s="14"/>
      <c r="I105" s="14"/>
      <c r="J105" s="14"/>
      <c r="K105" s="14"/>
      <c r="L105" s="300"/>
      <c r="M105" s="95" t="str">
        <f t="shared" si="1"/>
        <v xml:space="preserve">   </v>
      </c>
    </row>
    <row r="106" spans="1:13" hidden="1" x14ac:dyDescent="0.2">
      <c r="A106" s="296"/>
      <c r="B106" s="173" t="str">
        <f>Capacidades!M700</f>
        <v xml:space="preserve">   </v>
      </c>
      <c r="C106" s="174"/>
      <c r="D106" s="13"/>
      <c r="E106" s="13"/>
      <c r="F106" s="14"/>
      <c r="G106" s="14"/>
      <c r="H106" s="14"/>
      <c r="I106" s="14"/>
      <c r="J106" s="14"/>
      <c r="K106" s="14"/>
      <c r="L106" s="300"/>
      <c r="M106" s="95" t="str">
        <f t="shared" si="1"/>
        <v xml:space="preserve">   </v>
      </c>
    </row>
    <row r="107" spans="1:13" hidden="1" x14ac:dyDescent="0.2">
      <c r="A107" s="297"/>
      <c r="B107" s="173" t="str">
        <f>Capacidades!M701</f>
        <v xml:space="preserve">   </v>
      </c>
      <c r="C107" s="174"/>
      <c r="D107" s="15"/>
      <c r="E107" s="15"/>
      <c r="F107" s="16"/>
      <c r="G107" s="16"/>
      <c r="H107" s="16"/>
      <c r="I107" s="16"/>
      <c r="J107" s="16"/>
      <c r="K107" s="16"/>
      <c r="L107" s="301"/>
      <c r="M107" s="95" t="str">
        <f t="shared" si="1"/>
        <v xml:space="preserve">   </v>
      </c>
    </row>
    <row r="108" spans="1:13" hidden="1" x14ac:dyDescent="0.2">
      <c r="A108" s="295" t="str">
        <f>Capacidades!L702</f>
        <v xml:space="preserve">       </v>
      </c>
      <c r="B108" s="173" t="str">
        <f>Capacidades!M702</f>
        <v xml:space="preserve">   </v>
      </c>
      <c r="C108" s="174"/>
      <c r="D108" s="11">
        <f>Organización_Modular!F81</f>
        <v>0</v>
      </c>
      <c r="E108" s="11">
        <f>Organización_Modular!G81</f>
        <v>0</v>
      </c>
      <c r="F108" s="11">
        <f>Organización_Modular!H81</f>
        <v>0</v>
      </c>
      <c r="G108" s="11">
        <f>Organización_Modular!I81</f>
        <v>0</v>
      </c>
      <c r="H108" s="12">
        <f>SUM(F108:G108)</f>
        <v>0</v>
      </c>
      <c r="I108" s="12">
        <f>F108*16</f>
        <v>0</v>
      </c>
      <c r="J108" s="12">
        <f>G108*32</f>
        <v>0</v>
      </c>
      <c r="K108" s="12">
        <f>SUM(I108:J108)</f>
        <v>0</v>
      </c>
      <c r="L108" s="299"/>
      <c r="M108" s="95" t="str">
        <f t="shared" si="1"/>
        <v xml:space="preserve">   </v>
      </c>
    </row>
    <row r="109" spans="1:13" hidden="1" x14ac:dyDescent="0.2">
      <c r="A109" s="296"/>
      <c r="B109" s="173" t="str">
        <f>Capacidades!M703</f>
        <v xml:space="preserve">   </v>
      </c>
      <c r="C109" s="174"/>
      <c r="D109" s="13"/>
      <c r="E109" s="13"/>
      <c r="F109" s="14"/>
      <c r="G109" s="14"/>
      <c r="H109" s="14"/>
      <c r="I109" s="14"/>
      <c r="J109" s="14"/>
      <c r="K109" s="14"/>
      <c r="L109" s="300"/>
      <c r="M109" s="95" t="str">
        <f t="shared" si="1"/>
        <v xml:space="preserve">   </v>
      </c>
    </row>
    <row r="110" spans="1:13" hidden="1" x14ac:dyDescent="0.2">
      <c r="A110" s="296"/>
      <c r="B110" s="173" t="str">
        <f>Capacidades!M704</f>
        <v xml:space="preserve">   </v>
      </c>
      <c r="C110" s="174"/>
      <c r="D110" s="13"/>
      <c r="E110" s="13"/>
      <c r="F110" s="14"/>
      <c r="G110" s="14"/>
      <c r="H110" s="14"/>
      <c r="I110" s="14"/>
      <c r="J110" s="14"/>
      <c r="K110" s="14"/>
      <c r="L110" s="300"/>
      <c r="M110" s="95" t="str">
        <f t="shared" si="1"/>
        <v xml:space="preserve">   </v>
      </c>
    </row>
    <row r="111" spans="1:13" hidden="1" x14ac:dyDescent="0.2">
      <c r="A111" s="296"/>
      <c r="B111" s="173" t="str">
        <f>Capacidades!M705</f>
        <v xml:space="preserve">   </v>
      </c>
      <c r="C111" s="174"/>
      <c r="D111" s="13"/>
      <c r="E111" s="13"/>
      <c r="F111" s="14"/>
      <c r="G111" s="14"/>
      <c r="H111" s="14"/>
      <c r="I111" s="14"/>
      <c r="J111" s="14"/>
      <c r="K111" s="14"/>
      <c r="L111" s="300"/>
      <c r="M111" s="95" t="str">
        <f t="shared" si="1"/>
        <v xml:space="preserve">   </v>
      </c>
    </row>
    <row r="112" spans="1:13" hidden="1" x14ac:dyDescent="0.2">
      <c r="A112" s="296"/>
      <c r="B112" s="173" t="str">
        <f>Capacidades!M706</f>
        <v xml:space="preserve">   </v>
      </c>
      <c r="C112" s="174"/>
      <c r="D112" s="13"/>
      <c r="E112" s="13"/>
      <c r="F112" s="14"/>
      <c r="G112" s="14"/>
      <c r="H112" s="14"/>
      <c r="I112" s="14"/>
      <c r="J112" s="14"/>
      <c r="K112" s="14"/>
      <c r="L112" s="300"/>
      <c r="M112" s="95" t="str">
        <f t="shared" si="1"/>
        <v xml:space="preserve">   </v>
      </c>
    </row>
    <row r="113" spans="1:13" hidden="1" x14ac:dyDescent="0.2">
      <c r="A113" s="296"/>
      <c r="B113" s="173" t="str">
        <f>Capacidades!M707</f>
        <v xml:space="preserve">   </v>
      </c>
      <c r="C113" s="174"/>
      <c r="D113" s="13"/>
      <c r="E113" s="13"/>
      <c r="F113" s="14"/>
      <c r="G113" s="14"/>
      <c r="H113" s="14"/>
      <c r="I113" s="14"/>
      <c r="J113" s="14"/>
      <c r="K113" s="14"/>
      <c r="L113" s="300"/>
      <c r="M113" s="95" t="str">
        <f t="shared" si="1"/>
        <v xml:space="preserve">   </v>
      </c>
    </row>
    <row r="114" spans="1:13" hidden="1" x14ac:dyDescent="0.2">
      <c r="A114" s="296"/>
      <c r="B114" s="173" t="str">
        <f>Capacidades!M708</f>
        <v xml:space="preserve">   </v>
      </c>
      <c r="C114" s="174"/>
      <c r="D114" s="13"/>
      <c r="E114" s="13"/>
      <c r="F114" s="14"/>
      <c r="G114" s="14"/>
      <c r="H114" s="14"/>
      <c r="I114" s="14"/>
      <c r="J114" s="14"/>
      <c r="K114" s="14"/>
      <c r="L114" s="300"/>
      <c r="M114" s="95" t="str">
        <f t="shared" si="1"/>
        <v xml:space="preserve">   </v>
      </c>
    </row>
    <row r="115" spans="1:13" hidden="1" x14ac:dyDescent="0.2">
      <c r="A115" s="296"/>
      <c r="B115" s="173" t="str">
        <f>Capacidades!M709</f>
        <v xml:space="preserve">   </v>
      </c>
      <c r="C115" s="174"/>
      <c r="D115" s="13"/>
      <c r="E115" s="13"/>
      <c r="F115" s="14"/>
      <c r="G115" s="14"/>
      <c r="H115" s="14"/>
      <c r="I115" s="14"/>
      <c r="J115" s="14"/>
      <c r="K115" s="14"/>
      <c r="L115" s="300"/>
      <c r="M115" s="95" t="str">
        <f t="shared" si="1"/>
        <v xml:space="preserve">   </v>
      </c>
    </row>
    <row r="116" spans="1:13" hidden="1" x14ac:dyDescent="0.2">
      <c r="A116" s="296"/>
      <c r="B116" s="173" t="str">
        <f>Capacidades!M710</f>
        <v xml:space="preserve">   </v>
      </c>
      <c r="C116" s="174"/>
      <c r="D116" s="13"/>
      <c r="E116" s="13"/>
      <c r="F116" s="14"/>
      <c r="G116" s="14"/>
      <c r="H116" s="14"/>
      <c r="I116" s="14"/>
      <c r="J116" s="14"/>
      <c r="K116" s="14"/>
      <c r="L116" s="300"/>
      <c r="M116" s="95" t="str">
        <f t="shared" si="1"/>
        <v xml:space="preserve">   </v>
      </c>
    </row>
    <row r="117" spans="1:13" hidden="1" x14ac:dyDescent="0.2">
      <c r="A117" s="297"/>
      <c r="B117" s="173" t="str">
        <f>Capacidades!M711</f>
        <v xml:space="preserve">   </v>
      </c>
      <c r="C117" s="174"/>
      <c r="D117" s="15"/>
      <c r="E117" s="15"/>
      <c r="F117" s="16"/>
      <c r="G117" s="16"/>
      <c r="H117" s="16"/>
      <c r="I117" s="16"/>
      <c r="J117" s="16"/>
      <c r="K117" s="16"/>
      <c r="L117" s="301"/>
      <c r="M117" s="95" t="str">
        <f t="shared" si="1"/>
        <v xml:space="preserve">   </v>
      </c>
    </row>
    <row r="118" spans="1:13" hidden="1" x14ac:dyDescent="0.2">
      <c r="A118" s="295" t="str">
        <f>Capacidades!L712</f>
        <v xml:space="preserve">       </v>
      </c>
      <c r="B118" s="173" t="str">
        <f>Capacidades!M712</f>
        <v xml:space="preserve">   </v>
      </c>
      <c r="C118" s="174"/>
      <c r="D118" s="11">
        <f>Organización_Modular!F82</f>
        <v>0</v>
      </c>
      <c r="E118" s="11">
        <f>Organización_Modular!G82</f>
        <v>0</v>
      </c>
      <c r="F118" s="11">
        <f>Organización_Modular!H82</f>
        <v>0</v>
      </c>
      <c r="G118" s="11">
        <f>Organización_Modular!I82</f>
        <v>0</v>
      </c>
      <c r="H118" s="12">
        <f>SUM(F118:G118)</f>
        <v>0</v>
      </c>
      <c r="I118" s="12">
        <f>F118*16</f>
        <v>0</v>
      </c>
      <c r="J118" s="12">
        <f>G118*32</f>
        <v>0</v>
      </c>
      <c r="K118" s="12">
        <f>SUM(I118:J118)</f>
        <v>0</v>
      </c>
      <c r="L118" s="299"/>
      <c r="M118" s="95" t="str">
        <f t="shared" si="1"/>
        <v xml:space="preserve">   </v>
      </c>
    </row>
    <row r="119" spans="1:13" hidden="1" x14ac:dyDescent="0.2">
      <c r="A119" s="296"/>
      <c r="B119" s="173" t="str">
        <f>Capacidades!M713</f>
        <v xml:space="preserve">   </v>
      </c>
      <c r="C119" s="174"/>
      <c r="D119" s="13"/>
      <c r="E119" s="13"/>
      <c r="F119" s="14"/>
      <c r="G119" s="14"/>
      <c r="H119" s="14"/>
      <c r="I119" s="14"/>
      <c r="J119" s="14"/>
      <c r="K119" s="14"/>
      <c r="L119" s="300"/>
      <c r="M119" s="95" t="str">
        <f t="shared" si="1"/>
        <v xml:space="preserve">   </v>
      </c>
    </row>
    <row r="120" spans="1:13" hidden="1" x14ac:dyDescent="0.2">
      <c r="A120" s="296"/>
      <c r="B120" s="173" t="str">
        <f>Capacidades!M714</f>
        <v xml:space="preserve">   </v>
      </c>
      <c r="C120" s="174"/>
      <c r="D120" s="13"/>
      <c r="E120" s="13"/>
      <c r="F120" s="14"/>
      <c r="G120" s="14"/>
      <c r="H120" s="14"/>
      <c r="I120" s="14"/>
      <c r="J120" s="14"/>
      <c r="K120" s="14"/>
      <c r="L120" s="300"/>
      <c r="M120" s="95" t="str">
        <f t="shared" si="1"/>
        <v xml:space="preserve">   </v>
      </c>
    </row>
    <row r="121" spans="1:13" hidden="1" x14ac:dyDescent="0.2">
      <c r="A121" s="296"/>
      <c r="B121" s="173" t="str">
        <f>Capacidades!M715</f>
        <v xml:space="preserve">   </v>
      </c>
      <c r="C121" s="174"/>
      <c r="D121" s="13"/>
      <c r="E121" s="13"/>
      <c r="F121" s="14"/>
      <c r="G121" s="14"/>
      <c r="H121" s="14"/>
      <c r="I121" s="14"/>
      <c r="J121" s="14"/>
      <c r="K121" s="14"/>
      <c r="L121" s="300"/>
      <c r="M121" s="95" t="str">
        <f t="shared" si="1"/>
        <v xml:space="preserve">   </v>
      </c>
    </row>
    <row r="122" spans="1:13" hidden="1" x14ac:dyDescent="0.2">
      <c r="A122" s="296"/>
      <c r="B122" s="173" t="str">
        <f>Capacidades!M716</f>
        <v xml:space="preserve">   </v>
      </c>
      <c r="C122" s="174"/>
      <c r="D122" s="13"/>
      <c r="E122" s="13"/>
      <c r="F122" s="14"/>
      <c r="G122" s="14"/>
      <c r="H122" s="14"/>
      <c r="I122" s="14"/>
      <c r="J122" s="14"/>
      <c r="K122" s="14"/>
      <c r="L122" s="300"/>
      <c r="M122" s="95" t="str">
        <f t="shared" si="1"/>
        <v xml:space="preserve">   </v>
      </c>
    </row>
    <row r="123" spans="1:13" hidden="1" x14ac:dyDescent="0.2">
      <c r="A123" s="296"/>
      <c r="B123" s="173" t="str">
        <f>Capacidades!M717</f>
        <v xml:space="preserve">   </v>
      </c>
      <c r="C123" s="174"/>
      <c r="D123" s="13"/>
      <c r="E123" s="13"/>
      <c r="F123" s="14"/>
      <c r="G123" s="14"/>
      <c r="H123" s="14"/>
      <c r="I123" s="14"/>
      <c r="J123" s="14"/>
      <c r="K123" s="14"/>
      <c r="L123" s="300"/>
      <c r="M123" s="95" t="str">
        <f t="shared" si="1"/>
        <v xml:space="preserve">   </v>
      </c>
    </row>
    <row r="124" spans="1:13" hidden="1" x14ac:dyDescent="0.2">
      <c r="A124" s="296"/>
      <c r="B124" s="173" t="str">
        <f>Capacidades!M718</f>
        <v xml:space="preserve">   </v>
      </c>
      <c r="C124" s="174"/>
      <c r="D124" s="13"/>
      <c r="E124" s="13"/>
      <c r="F124" s="14"/>
      <c r="G124" s="14"/>
      <c r="H124" s="14"/>
      <c r="I124" s="14"/>
      <c r="J124" s="14"/>
      <c r="K124" s="14"/>
      <c r="L124" s="300"/>
      <c r="M124" s="95" t="str">
        <f t="shared" si="1"/>
        <v xml:space="preserve">   </v>
      </c>
    </row>
    <row r="125" spans="1:13" hidden="1" x14ac:dyDescent="0.2">
      <c r="A125" s="296"/>
      <c r="B125" s="173" t="str">
        <f>Capacidades!M719</f>
        <v xml:space="preserve">   </v>
      </c>
      <c r="C125" s="174"/>
      <c r="D125" s="13"/>
      <c r="E125" s="13"/>
      <c r="F125" s="14"/>
      <c r="G125" s="14"/>
      <c r="H125" s="14"/>
      <c r="I125" s="14"/>
      <c r="J125" s="14"/>
      <c r="K125" s="14"/>
      <c r="L125" s="300"/>
      <c r="M125" s="95" t="str">
        <f t="shared" si="1"/>
        <v xml:space="preserve">   </v>
      </c>
    </row>
    <row r="126" spans="1:13" hidden="1" x14ac:dyDescent="0.2">
      <c r="A126" s="296"/>
      <c r="B126" s="173" t="str">
        <f>Capacidades!M720</f>
        <v xml:space="preserve">   </v>
      </c>
      <c r="C126" s="174"/>
      <c r="D126" s="13"/>
      <c r="E126" s="13"/>
      <c r="F126" s="14"/>
      <c r="G126" s="14"/>
      <c r="H126" s="14"/>
      <c r="I126" s="14"/>
      <c r="J126" s="14"/>
      <c r="K126" s="14"/>
      <c r="L126" s="300"/>
      <c r="M126" s="95" t="str">
        <f t="shared" si="1"/>
        <v xml:space="preserve">   </v>
      </c>
    </row>
    <row r="127" spans="1:13" hidden="1" x14ac:dyDescent="0.2">
      <c r="A127" s="297"/>
      <c r="B127" s="173" t="str">
        <f>Capacidades!M721</f>
        <v xml:space="preserve">   </v>
      </c>
      <c r="C127" s="174"/>
      <c r="D127" s="15"/>
      <c r="E127" s="15"/>
      <c r="F127" s="16"/>
      <c r="G127" s="16"/>
      <c r="H127" s="16"/>
      <c r="I127" s="16"/>
      <c r="J127" s="16"/>
      <c r="K127" s="16"/>
      <c r="L127" s="301"/>
      <c r="M127" s="95" t="str">
        <f t="shared" si="1"/>
        <v xml:space="preserve">   </v>
      </c>
    </row>
    <row r="128" spans="1:13" hidden="1" x14ac:dyDescent="0.2">
      <c r="A128" s="295" t="str">
        <f>Capacidades!L722</f>
        <v xml:space="preserve">       </v>
      </c>
      <c r="B128" s="173" t="str">
        <f>Capacidades!M722</f>
        <v xml:space="preserve">   </v>
      </c>
      <c r="C128" s="174"/>
      <c r="D128" s="11">
        <f>Organización_Modular!F83</f>
        <v>0</v>
      </c>
      <c r="E128" s="11">
        <f>Organización_Modular!G83</f>
        <v>0</v>
      </c>
      <c r="F128" s="11">
        <f>Organización_Modular!H83</f>
        <v>0</v>
      </c>
      <c r="G128" s="11">
        <f>Organización_Modular!I83</f>
        <v>0</v>
      </c>
      <c r="H128" s="12">
        <f>SUM(F128:G128)</f>
        <v>0</v>
      </c>
      <c r="I128" s="12">
        <f>F128*16</f>
        <v>0</v>
      </c>
      <c r="J128" s="12">
        <f>G128*32</f>
        <v>0</v>
      </c>
      <c r="K128" s="12">
        <f>SUM(I128:J128)</f>
        <v>0</v>
      </c>
      <c r="L128" s="299"/>
      <c r="M128" s="95" t="str">
        <f t="shared" si="1"/>
        <v xml:space="preserve">   </v>
      </c>
    </row>
    <row r="129" spans="1:13" hidden="1" x14ac:dyDescent="0.2">
      <c r="A129" s="296"/>
      <c r="B129" s="173" t="str">
        <f>Capacidades!M723</f>
        <v xml:space="preserve">   </v>
      </c>
      <c r="C129" s="174"/>
      <c r="D129" s="13"/>
      <c r="E129" s="13"/>
      <c r="F129" s="14"/>
      <c r="G129" s="14"/>
      <c r="H129" s="14"/>
      <c r="I129" s="14"/>
      <c r="J129" s="14"/>
      <c r="K129" s="14"/>
      <c r="L129" s="300"/>
      <c r="M129" s="95" t="str">
        <f t="shared" si="1"/>
        <v xml:space="preserve">   </v>
      </c>
    </row>
    <row r="130" spans="1:13" hidden="1" x14ac:dyDescent="0.2">
      <c r="A130" s="296"/>
      <c r="B130" s="173" t="str">
        <f>Capacidades!M724</f>
        <v xml:space="preserve">   </v>
      </c>
      <c r="C130" s="174"/>
      <c r="D130" s="13"/>
      <c r="E130" s="13"/>
      <c r="F130" s="14"/>
      <c r="G130" s="14"/>
      <c r="H130" s="14"/>
      <c r="I130" s="14"/>
      <c r="J130" s="14"/>
      <c r="K130" s="14"/>
      <c r="L130" s="300"/>
      <c r="M130" s="95" t="str">
        <f t="shared" si="1"/>
        <v xml:space="preserve">   </v>
      </c>
    </row>
    <row r="131" spans="1:13" hidden="1" x14ac:dyDescent="0.2">
      <c r="A131" s="296"/>
      <c r="B131" s="173" t="str">
        <f>Capacidades!M725</f>
        <v xml:space="preserve">   </v>
      </c>
      <c r="C131" s="174"/>
      <c r="D131" s="13"/>
      <c r="E131" s="13"/>
      <c r="F131" s="14"/>
      <c r="G131" s="14"/>
      <c r="H131" s="14"/>
      <c r="I131" s="14"/>
      <c r="J131" s="14"/>
      <c r="K131" s="14"/>
      <c r="L131" s="300"/>
      <c r="M131" s="95" t="str">
        <f t="shared" si="1"/>
        <v xml:space="preserve">   </v>
      </c>
    </row>
    <row r="132" spans="1:13" hidden="1" x14ac:dyDescent="0.2">
      <c r="A132" s="296"/>
      <c r="B132" s="173" t="str">
        <f>Capacidades!M726</f>
        <v xml:space="preserve">   </v>
      </c>
      <c r="C132" s="174"/>
      <c r="D132" s="13"/>
      <c r="E132" s="13"/>
      <c r="F132" s="14"/>
      <c r="G132" s="14"/>
      <c r="H132" s="14"/>
      <c r="I132" s="14"/>
      <c r="J132" s="14"/>
      <c r="K132" s="14"/>
      <c r="L132" s="300"/>
      <c r="M132" s="95" t="str">
        <f t="shared" si="1"/>
        <v xml:space="preserve">   </v>
      </c>
    </row>
    <row r="133" spans="1:13" hidden="1" x14ac:dyDescent="0.2">
      <c r="A133" s="296"/>
      <c r="B133" s="173" t="str">
        <f>Capacidades!M727</f>
        <v xml:space="preserve">   </v>
      </c>
      <c r="C133" s="174"/>
      <c r="D133" s="13"/>
      <c r="E133" s="13"/>
      <c r="F133" s="14"/>
      <c r="G133" s="14"/>
      <c r="H133" s="14"/>
      <c r="I133" s="14"/>
      <c r="J133" s="14"/>
      <c r="K133" s="14"/>
      <c r="L133" s="300"/>
      <c r="M133" s="95" t="str">
        <f t="shared" si="1"/>
        <v xml:space="preserve">   </v>
      </c>
    </row>
    <row r="134" spans="1:13" hidden="1" x14ac:dyDescent="0.2">
      <c r="A134" s="296"/>
      <c r="B134" s="173" t="str">
        <f>Capacidades!M728</f>
        <v xml:space="preserve">   </v>
      </c>
      <c r="C134" s="174"/>
      <c r="D134" s="13"/>
      <c r="E134" s="13"/>
      <c r="F134" s="14"/>
      <c r="G134" s="14"/>
      <c r="H134" s="14"/>
      <c r="I134" s="14"/>
      <c r="J134" s="14"/>
      <c r="K134" s="14"/>
      <c r="L134" s="300"/>
      <c r="M134" s="95" t="str">
        <f t="shared" si="1"/>
        <v xml:space="preserve">   </v>
      </c>
    </row>
    <row r="135" spans="1:13" hidden="1" x14ac:dyDescent="0.2">
      <c r="A135" s="296"/>
      <c r="B135" s="173" t="str">
        <f>Capacidades!M729</f>
        <v xml:space="preserve">   </v>
      </c>
      <c r="C135" s="174"/>
      <c r="D135" s="13"/>
      <c r="E135" s="13"/>
      <c r="F135" s="14"/>
      <c r="G135" s="14"/>
      <c r="H135" s="14"/>
      <c r="I135" s="14"/>
      <c r="J135" s="14"/>
      <c r="K135" s="14"/>
      <c r="L135" s="300"/>
      <c r="M135" s="95" t="str">
        <f t="shared" si="1"/>
        <v xml:space="preserve">   </v>
      </c>
    </row>
    <row r="136" spans="1:13" hidden="1" x14ac:dyDescent="0.2">
      <c r="A136" s="296"/>
      <c r="B136" s="173" t="str">
        <f>Capacidades!M730</f>
        <v xml:space="preserve">   </v>
      </c>
      <c r="C136" s="174"/>
      <c r="D136" s="13"/>
      <c r="E136" s="13"/>
      <c r="F136" s="14"/>
      <c r="G136" s="14"/>
      <c r="H136" s="14"/>
      <c r="I136" s="14"/>
      <c r="J136" s="14"/>
      <c r="K136" s="14"/>
      <c r="L136" s="300"/>
      <c r="M136" s="95" t="str">
        <f t="shared" si="1"/>
        <v xml:space="preserve">   </v>
      </c>
    </row>
    <row r="137" spans="1:13" hidden="1" x14ac:dyDescent="0.2">
      <c r="A137" s="297"/>
      <c r="B137" s="173" t="str">
        <f>Capacidades!M731</f>
        <v xml:space="preserve">   </v>
      </c>
      <c r="C137" s="174"/>
      <c r="D137" s="15"/>
      <c r="E137" s="15"/>
      <c r="F137" s="16"/>
      <c r="G137" s="16"/>
      <c r="H137" s="16"/>
      <c r="I137" s="16"/>
      <c r="J137" s="16"/>
      <c r="K137" s="16"/>
      <c r="L137" s="301"/>
      <c r="M137" s="95" t="str">
        <f t="shared" si="1"/>
        <v xml:space="preserve">   </v>
      </c>
    </row>
    <row r="138" spans="1:13" hidden="1" x14ac:dyDescent="0.2">
      <c r="A138" s="295" t="str">
        <f>Capacidades!L732</f>
        <v xml:space="preserve">       </v>
      </c>
      <c r="B138" s="173" t="str">
        <f>Capacidades!M732</f>
        <v xml:space="preserve">   </v>
      </c>
      <c r="C138" s="174"/>
      <c r="D138" s="11">
        <f>Organización_Modular!F84</f>
        <v>0</v>
      </c>
      <c r="E138" s="11">
        <f>Organización_Modular!G84</f>
        <v>0</v>
      </c>
      <c r="F138" s="11">
        <f>Organización_Modular!H84</f>
        <v>0</v>
      </c>
      <c r="G138" s="11">
        <f>Organización_Modular!I84</f>
        <v>0</v>
      </c>
      <c r="H138" s="12">
        <f>SUM(F138:G138)</f>
        <v>0</v>
      </c>
      <c r="I138" s="12">
        <f>F138*16</f>
        <v>0</v>
      </c>
      <c r="J138" s="12">
        <f>G138*32</f>
        <v>0</v>
      </c>
      <c r="K138" s="12">
        <f>SUM(I138:J138)</f>
        <v>0</v>
      </c>
      <c r="L138" s="299"/>
      <c r="M138" s="95" t="str">
        <f t="shared" si="1"/>
        <v xml:space="preserve">   </v>
      </c>
    </row>
    <row r="139" spans="1:13" hidden="1" x14ac:dyDescent="0.2">
      <c r="A139" s="296"/>
      <c r="B139" s="173" t="str">
        <f>Capacidades!M733</f>
        <v xml:space="preserve">   </v>
      </c>
      <c r="C139" s="174"/>
      <c r="D139" s="13"/>
      <c r="E139" s="13"/>
      <c r="F139" s="14"/>
      <c r="G139" s="14"/>
      <c r="H139" s="14"/>
      <c r="I139" s="14"/>
      <c r="J139" s="14"/>
      <c r="K139" s="14"/>
      <c r="L139" s="300"/>
      <c r="M139" s="95" t="str">
        <f t="shared" si="1"/>
        <v xml:space="preserve">   </v>
      </c>
    </row>
    <row r="140" spans="1:13" hidden="1" x14ac:dyDescent="0.2">
      <c r="A140" s="296"/>
      <c r="B140" s="173" t="str">
        <f>Capacidades!M734</f>
        <v xml:space="preserve">   </v>
      </c>
      <c r="C140" s="174"/>
      <c r="D140" s="13"/>
      <c r="E140" s="13"/>
      <c r="F140" s="14"/>
      <c r="G140" s="14"/>
      <c r="H140" s="14"/>
      <c r="I140" s="14"/>
      <c r="J140" s="14"/>
      <c r="K140" s="14"/>
      <c r="L140" s="300"/>
      <c r="M140" s="95" t="str">
        <f t="shared" si="1"/>
        <v xml:space="preserve">   </v>
      </c>
    </row>
    <row r="141" spans="1:13" ht="12" hidden="1" customHeight="1" x14ac:dyDescent="0.2">
      <c r="A141" s="296"/>
      <c r="B141" s="173" t="str">
        <f>Capacidades!M735</f>
        <v xml:space="preserve">   </v>
      </c>
      <c r="C141" s="174"/>
      <c r="D141" s="13"/>
      <c r="E141" s="13"/>
      <c r="F141" s="14"/>
      <c r="G141" s="14"/>
      <c r="H141" s="14"/>
      <c r="I141" s="14"/>
      <c r="J141" s="14"/>
      <c r="K141" s="14"/>
      <c r="L141" s="300"/>
      <c r="M141" s="95" t="str">
        <f t="shared" si="1"/>
        <v xml:space="preserve">   </v>
      </c>
    </row>
    <row r="142" spans="1:13" hidden="1" x14ac:dyDescent="0.2">
      <c r="A142" s="296"/>
      <c r="B142" s="173" t="str">
        <f>Capacidades!M736</f>
        <v xml:space="preserve">   </v>
      </c>
      <c r="C142" s="174"/>
      <c r="D142" s="13"/>
      <c r="E142" s="13"/>
      <c r="F142" s="14"/>
      <c r="G142" s="14"/>
      <c r="H142" s="14"/>
      <c r="I142" s="14"/>
      <c r="J142" s="14"/>
      <c r="K142" s="14"/>
      <c r="L142" s="300"/>
      <c r="M142" s="95" t="str">
        <f t="shared" si="1"/>
        <v xml:space="preserve">   </v>
      </c>
    </row>
    <row r="143" spans="1:13" hidden="1" x14ac:dyDescent="0.2">
      <c r="A143" s="296"/>
      <c r="B143" s="173" t="str">
        <f>Capacidades!M737</f>
        <v xml:space="preserve">   </v>
      </c>
      <c r="C143" s="174"/>
      <c r="D143" s="13"/>
      <c r="E143" s="13"/>
      <c r="F143" s="14"/>
      <c r="G143" s="14"/>
      <c r="H143" s="14"/>
      <c r="I143" s="14"/>
      <c r="J143" s="14"/>
      <c r="K143" s="14"/>
      <c r="L143" s="300"/>
      <c r="M143" s="95" t="str">
        <f t="shared" si="1"/>
        <v xml:space="preserve">   </v>
      </c>
    </row>
    <row r="144" spans="1:13" hidden="1" x14ac:dyDescent="0.2">
      <c r="A144" s="296"/>
      <c r="B144" s="173" t="str">
        <f>Capacidades!M738</f>
        <v xml:space="preserve">   </v>
      </c>
      <c r="C144" s="174"/>
      <c r="D144" s="13"/>
      <c r="E144" s="13"/>
      <c r="F144" s="14"/>
      <c r="G144" s="14"/>
      <c r="H144" s="14"/>
      <c r="I144" s="14"/>
      <c r="J144" s="14"/>
      <c r="K144" s="14"/>
      <c r="L144" s="300"/>
      <c r="M144" s="95" t="str">
        <f t="shared" si="1"/>
        <v xml:space="preserve">   </v>
      </c>
    </row>
    <row r="145" spans="1:13" hidden="1" x14ac:dyDescent="0.2">
      <c r="A145" s="296"/>
      <c r="B145" s="173" t="str">
        <f>Capacidades!M739</f>
        <v xml:space="preserve">   </v>
      </c>
      <c r="C145" s="174"/>
      <c r="D145" s="13"/>
      <c r="E145" s="13"/>
      <c r="F145" s="14"/>
      <c r="G145" s="14"/>
      <c r="H145" s="14"/>
      <c r="I145" s="14"/>
      <c r="J145" s="14"/>
      <c r="K145" s="14"/>
      <c r="L145" s="300"/>
      <c r="M145" s="95" t="str">
        <f t="shared" si="1"/>
        <v xml:space="preserve">   </v>
      </c>
    </row>
    <row r="146" spans="1:13" hidden="1" x14ac:dyDescent="0.2">
      <c r="A146" s="296"/>
      <c r="B146" s="173" t="str">
        <f>Capacidades!M740</f>
        <v xml:space="preserve">   </v>
      </c>
      <c r="C146" s="174"/>
      <c r="D146" s="13"/>
      <c r="E146" s="13"/>
      <c r="F146" s="14"/>
      <c r="G146" s="14"/>
      <c r="H146" s="14"/>
      <c r="I146" s="14"/>
      <c r="J146" s="14"/>
      <c r="K146" s="14"/>
      <c r="L146" s="300"/>
      <c r="M146" s="95" t="str">
        <f t="shared" si="1"/>
        <v xml:space="preserve">   </v>
      </c>
    </row>
    <row r="147" spans="1:13" hidden="1" x14ac:dyDescent="0.2">
      <c r="A147" s="297"/>
      <c r="B147" s="173" t="str">
        <f>Capacidades!M741</f>
        <v xml:space="preserve">   </v>
      </c>
      <c r="C147" s="174"/>
      <c r="D147" s="15"/>
      <c r="E147" s="15"/>
      <c r="F147" s="16"/>
      <c r="G147" s="16"/>
      <c r="H147" s="16"/>
      <c r="I147" s="16"/>
      <c r="J147" s="16"/>
      <c r="K147" s="16"/>
      <c r="L147" s="301"/>
      <c r="M147" s="95" t="str">
        <f t="shared" ref="M147:M210" si="2">B147</f>
        <v xml:space="preserve">   </v>
      </c>
    </row>
    <row r="148" spans="1:13" hidden="1" x14ac:dyDescent="0.2">
      <c r="A148" s="295" t="str">
        <f>Capacidades!L742</f>
        <v xml:space="preserve">       </v>
      </c>
      <c r="B148" s="173" t="str">
        <f>Capacidades!M742</f>
        <v xml:space="preserve">   </v>
      </c>
      <c r="C148" s="174"/>
      <c r="D148" s="11">
        <f>Organización_Modular!F85</f>
        <v>0</v>
      </c>
      <c r="E148" s="11">
        <f>Organización_Modular!G85</f>
        <v>0</v>
      </c>
      <c r="F148" s="11">
        <f>Organización_Modular!H85</f>
        <v>0</v>
      </c>
      <c r="G148" s="11">
        <f>Organización_Modular!I85</f>
        <v>0</v>
      </c>
      <c r="H148" s="12">
        <f>SUM(F148:G148)</f>
        <v>0</v>
      </c>
      <c r="I148" s="12">
        <f>F148*16</f>
        <v>0</v>
      </c>
      <c r="J148" s="12">
        <f>G148*32</f>
        <v>0</v>
      </c>
      <c r="K148" s="12">
        <f>SUM(I148:J148)</f>
        <v>0</v>
      </c>
      <c r="L148" s="299"/>
      <c r="M148" s="95" t="str">
        <f t="shared" si="2"/>
        <v xml:space="preserve">   </v>
      </c>
    </row>
    <row r="149" spans="1:13" hidden="1" x14ac:dyDescent="0.2">
      <c r="A149" s="296"/>
      <c r="B149" s="173" t="str">
        <f>Capacidades!M743</f>
        <v xml:space="preserve">   </v>
      </c>
      <c r="C149" s="174"/>
      <c r="D149" s="13"/>
      <c r="E149" s="13"/>
      <c r="F149" s="13"/>
      <c r="G149" s="13"/>
      <c r="H149" s="14"/>
      <c r="I149" s="14"/>
      <c r="J149" s="14"/>
      <c r="K149" s="14"/>
      <c r="L149" s="300"/>
      <c r="M149" s="95" t="str">
        <f t="shared" si="2"/>
        <v xml:space="preserve">   </v>
      </c>
    </row>
    <row r="150" spans="1:13" hidden="1" x14ac:dyDescent="0.2">
      <c r="A150" s="296"/>
      <c r="B150" s="173" t="str">
        <f>Capacidades!M744</f>
        <v xml:space="preserve">   </v>
      </c>
      <c r="C150" s="174"/>
      <c r="D150" s="13"/>
      <c r="E150" s="13"/>
      <c r="F150" s="13"/>
      <c r="G150" s="13"/>
      <c r="H150" s="14"/>
      <c r="I150" s="14"/>
      <c r="J150" s="14"/>
      <c r="K150" s="14"/>
      <c r="L150" s="300"/>
      <c r="M150" s="95" t="str">
        <f t="shared" si="2"/>
        <v xml:space="preserve">   </v>
      </c>
    </row>
    <row r="151" spans="1:13" hidden="1" x14ac:dyDescent="0.2">
      <c r="A151" s="296"/>
      <c r="B151" s="173" t="str">
        <f>Capacidades!M745</f>
        <v xml:space="preserve">   </v>
      </c>
      <c r="C151" s="174"/>
      <c r="D151" s="13"/>
      <c r="E151" s="13"/>
      <c r="F151" s="13"/>
      <c r="G151" s="13"/>
      <c r="H151" s="14"/>
      <c r="I151" s="14"/>
      <c r="J151" s="14"/>
      <c r="K151" s="14"/>
      <c r="L151" s="300"/>
      <c r="M151" s="95" t="str">
        <f t="shared" si="2"/>
        <v xml:space="preserve">   </v>
      </c>
    </row>
    <row r="152" spans="1:13" hidden="1" x14ac:dyDescent="0.2">
      <c r="A152" s="296"/>
      <c r="B152" s="173" t="str">
        <f>Capacidades!M746</f>
        <v xml:space="preserve">   </v>
      </c>
      <c r="C152" s="174"/>
      <c r="D152" s="13"/>
      <c r="E152" s="13"/>
      <c r="F152" s="14"/>
      <c r="G152" s="14"/>
      <c r="H152" s="14"/>
      <c r="I152" s="14"/>
      <c r="J152" s="14"/>
      <c r="K152" s="14"/>
      <c r="L152" s="300"/>
      <c r="M152" s="95" t="str">
        <f t="shared" si="2"/>
        <v xml:space="preserve">   </v>
      </c>
    </row>
    <row r="153" spans="1:13" hidden="1" x14ac:dyDescent="0.2">
      <c r="A153" s="296"/>
      <c r="B153" s="173" t="str">
        <f>Capacidades!M747</f>
        <v xml:space="preserve">   </v>
      </c>
      <c r="C153" s="174"/>
      <c r="D153" s="13"/>
      <c r="E153" s="13"/>
      <c r="F153" s="14"/>
      <c r="G153" s="14"/>
      <c r="H153" s="14"/>
      <c r="I153" s="14"/>
      <c r="J153" s="14"/>
      <c r="K153" s="14"/>
      <c r="L153" s="300"/>
      <c r="M153" s="95" t="str">
        <f t="shared" si="2"/>
        <v xml:space="preserve">   </v>
      </c>
    </row>
    <row r="154" spans="1:13" hidden="1" x14ac:dyDescent="0.2">
      <c r="A154" s="296"/>
      <c r="B154" s="173" t="str">
        <f>Capacidades!M748</f>
        <v xml:space="preserve">   </v>
      </c>
      <c r="C154" s="174"/>
      <c r="D154" s="13"/>
      <c r="E154" s="13"/>
      <c r="F154" s="14"/>
      <c r="G154" s="14"/>
      <c r="H154" s="14"/>
      <c r="I154" s="14"/>
      <c r="J154" s="14"/>
      <c r="K154" s="14"/>
      <c r="L154" s="300"/>
      <c r="M154" s="95" t="str">
        <f t="shared" si="2"/>
        <v xml:space="preserve">   </v>
      </c>
    </row>
    <row r="155" spans="1:13" hidden="1" x14ac:dyDescent="0.2">
      <c r="A155" s="296"/>
      <c r="B155" s="173" t="str">
        <f>Capacidades!M749</f>
        <v xml:space="preserve">   </v>
      </c>
      <c r="C155" s="174"/>
      <c r="D155" s="13"/>
      <c r="E155" s="13"/>
      <c r="F155" s="14"/>
      <c r="G155" s="14"/>
      <c r="H155" s="14"/>
      <c r="I155" s="14"/>
      <c r="J155" s="14"/>
      <c r="K155" s="14"/>
      <c r="L155" s="300"/>
      <c r="M155" s="95" t="str">
        <f t="shared" si="2"/>
        <v xml:space="preserve">   </v>
      </c>
    </row>
    <row r="156" spans="1:13" hidden="1" x14ac:dyDescent="0.2">
      <c r="A156" s="296"/>
      <c r="B156" s="173" t="str">
        <f>Capacidades!M750</f>
        <v xml:space="preserve">   </v>
      </c>
      <c r="C156" s="174"/>
      <c r="D156" s="13"/>
      <c r="E156" s="13"/>
      <c r="F156" s="13"/>
      <c r="G156" s="13"/>
      <c r="H156" s="14"/>
      <c r="I156" s="14"/>
      <c r="J156" s="14"/>
      <c r="K156" s="14"/>
      <c r="L156" s="300"/>
      <c r="M156" s="95" t="str">
        <f t="shared" si="2"/>
        <v xml:space="preserve">   </v>
      </c>
    </row>
    <row r="157" spans="1:13" hidden="1" x14ac:dyDescent="0.2">
      <c r="A157" s="297"/>
      <c r="B157" s="173" t="str">
        <f>Capacidades!M751</f>
        <v xml:space="preserve">   </v>
      </c>
      <c r="C157" s="174"/>
      <c r="D157" s="15"/>
      <c r="E157" s="15"/>
      <c r="F157" s="15"/>
      <c r="G157" s="15"/>
      <c r="H157" s="16"/>
      <c r="I157" s="16"/>
      <c r="J157" s="16"/>
      <c r="K157" s="16"/>
      <c r="L157" s="301"/>
      <c r="M157" s="95" t="str">
        <f t="shared" si="2"/>
        <v xml:space="preserve">   </v>
      </c>
    </row>
    <row r="158" spans="1:13" hidden="1" x14ac:dyDescent="0.2">
      <c r="A158" s="295" t="str">
        <f>Capacidades!L752</f>
        <v xml:space="preserve">       </v>
      </c>
      <c r="B158" s="173" t="str">
        <f>Capacidades!M752</f>
        <v xml:space="preserve">   </v>
      </c>
      <c r="C158" s="174"/>
      <c r="D158" s="11">
        <f>Organización_Modular!F86</f>
        <v>0</v>
      </c>
      <c r="E158" s="11">
        <f>Organización_Modular!G86</f>
        <v>0</v>
      </c>
      <c r="F158" s="11">
        <f>Organización_Modular!H86</f>
        <v>0</v>
      </c>
      <c r="G158" s="11">
        <f>Organización_Modular!I86</f>
        <v>0</v>
      </c>
      <c r="H158" s="12">
        <f>SUM(F158:G158)</f>
        <v>0</v>
      </c>
      <c r="I158" s="12">
        <f>F158*16</f>
        <v>0</v>
      </c>
      <c r="J158" s="12">
        <f>G158*32</f>
        <v>0</v>
      </c>
      <c r="K158" s="12">
        <f>SUM(I158:J158)</f>
        <v>0</v>
      </c>
      <c r="L158" s="299"/>
      <c r="M158" s="95" t="str">
        <f t="shared" si="2"/>
        <v xml:space="preserve">   </v>
      </c>
    </row>
    <row r="159" spans="1:13" hidden="1" x14ac:dyDescent="0.2">
      <c r="A159" s="296"/>
      <c r="B159" s="173" t="str">
        <f>Capacidades!M753</f>
        <v xml:space="preserve">   </v>
      </c>
      <c r="C159" s="174"/>
      <c r="D159" s="13"/>
      <c r="E159" s="13"/>
      <c r="F159" s="13"/>
      <c r="G159" s="13"/>
      <c r="H159" s="14"/>
      <c r="I159" s="14"/>
      <c r="J159" s="14"/>
      <c r="K159" s="14"/>
      <c r="L159" s="300"/>
      <c r="M159" s="95" t="str">
        <f t="shared" si="2"/>
        <v xml:space="preserve">   </v>
      </c>
    </row>
    <row r="160" spans="1:13" hidden="1" x14ac:dyDescent="0.2">
      <c r="A160" s="296"/>
      <c r="B160" s="173" t="str">
        <f>Capacidades!M754</f>
        <v xml:space="preserve">   </v>
      </c>
      <c r="C160" s="174"/>
      <c r="D160" s="13"/>
      <c r="E160" s="13"/>
      <c r="F160" s="13"/>
      <c r="G160" s="13"/>
      <c r="H160" s="14"/>
      <c r="I160" s="14"/>
      <c r="J160" s="14"/>
      <c r="K160" s="14"/>
      <c r="L160" s="300"/>
      <c r="M160" s="95" t="str">
        <f t="shared" si="2"/>
        <v xml:space="preserve">   </v>
      </c>
    </row>
    <row r="161" spans="1:13" hidden="1" x14ac:dyDescent="0.2">
      <c r="A161" s="296"/>
      <c r="B161" s="173" t="str">
        <f>Capacidades!M755</f>
        <v xml:space="preserve">   </v>
      </c>
      <c r="C161" s="174"/>
      <c r="D161" s="13"/>
      <c r="E161" s="13"/>
      <c r="F161" s="13"/>
      <c r="G161" s="13"/>
      <c r="H161" s="14"/>
      <c r="I161" s="14"/>
      <c r="J161" s="14"/>
      <c r="K161" s="14"/>
      <c r="L161" s="300"/>
      <c r="M161" s="95" t="str">
        <f t="shared" si="2"/>
        <v xml:space="preserve">   </v>
      </c>
    </row>
    <row r="162" spans="1:13" hidden="1" x14ac:dyDescent="0.2">
      <c r="A162" s="296"/>
      <c r="B162" s="173" t="str">
        <f>Capacidades!M756</f>
        <v xml:space="preserve">   </v>
      </c>
      <c r="C162" s="174"/>
      <c r="D162" s="13"/>
      <c r="E162" s="13"/>
      <c r="F162" s="14"/>
      <c r="G162" s="14"/>
      <c r="H162" s="14"/>
      <c r="I162" s="14"/>
      <c r="J162" s="14"/>
      <c r="K162" s="14"/>
      <c r="L162" s="300"/>
      <c r="M162" s="95" t="str">
        <f t="shared" si="2"/>
        <v xml:space="preserve">   </v>
      </c>
    </row>
    <row r="163" spans="1:13" hidden="1" x14ac:dyDescent="0.2">
      <c r="A163" s="296"/>
      <c r="B163" s="173" t="str">
        <f>Capacidades!M757</f>
        <v xml:space="preserve">   </v>
      </c>
      <c r="C163" s="174"/>
      <c r="D163" s="13"/>
      <c r="E163" s="13"/>
      <c r="F163" s="14"/>
      <c r="G163" s="14"/>
      <c r="H163" s="14"/>
      <c r="I163" s="14"/>
      <c r="J163" s="14"/>
      <c r="K163" s="14"/>
      <c r="L163" s="300"/>
      <c r="M163" s="95" t="str">
        <f t="shared" si="2"/>
        <v xml:space="preserve">   </v>
      </c>
    </row>
    <row r="164" spans="1:13" hidden="1" x14ac:dyDescent="0.2">
      <c r="A164" s="296"/>
      <c r="B164" s="173" t="str">
        <f>Capacidades!M758</f>
        <v xml:space="preserve">   </v>
      </c>
      <c r="C164" s="174"/>
      <c r="D164" s="13"/>
      <c r="E164" s="13"/>
      <c r="F164" s="14"/>
      <c r="G164" s="14"/>
      <c r="H164" s="14"/>
      <c r="I164" s="14"/>
      <c r="J164" s="14"/>
      <c r="K164" s="14"/>
      <c r="L164" s="300"/>
      <c r="M164" s="95" t="str">
        <f t="shared" si="2"/>
        <v xml:space="preserve">   </v>
      </c>
    </row>
    <row r="165" spans="1:13" hidden="1" x14ac:dyDescent="0.2">
      <c r="A165" s="296"/>
      <c r="B165" s="173" t="str">
        <f>Capacidades!M759</f>
        <v xml:space="preserve">   </v>
      </c>
      <c r="C165" s="174"/>
      <c r="D165" s="13"/>
      <c r="E165" s="13"/>
      <c r="F165" s="14"/>
      <c r="G165" s="14"/>
      <c r="H165" s="14"/>
      <c r="I165" s="14"/>
      <c r="J165" s="14"/>
      <c r="K165" s="14"/>
      <c r="L165" s="300"/>
      <c r="M165" s="95" t="str">
        <f t="shared" si="2"/>
        <v xml:space="preserve">   </v>
      </c>
    </row>
    <row r="166" spans="1:13" hidden="1" x14ac:dyDescent="0.2">
      <c r="A166" s="296"/>
      <c r="B166" s="173" t="str">
        <f>Capacidades!M760</f>
        <v xml:space="preserve">   </v>
      </c>
      <c r="C166" s="174"/>
      <c r="D166" s="13"/>
      <c r="E166" s="13"/>
      <c r="F166" s="13"/>
      <c r="G166" s="13"/>
      <c r="H166" s="14"/>
      <c r="I166" s="14"/>
      <c r="J166" s="14"/>
      <c r="K166" s="14"/>
      <c r="L166" s="300"/>
      <c r="M166" s="95" t="str">
        <f t="shared" si="2"/>
        <v xml:space="preserve">   </v>
      </c>
    </row>
    <row r="167" spans="1:13" hidden="1" x14ac:dyDescent="0.2">
      <c r="A167" s="297"/>
      <c r="B167" s="173" t="str">
        <f>Capacidades!M761</f>
        <v xml:space="preserve">   </v>
      </c>
      <c r="C167" s="174"/>
      <c r="D167" s="15"/>
      <c r="E167" s="15"/>
      <c r="F167" s="15"/>
      <c r="G167" s="15"/>
      <c r="H167" s="16"/>
      <c r="I167" s="16"/>
      <c r="J167" s="16"/>
      <c r="K167" s="16"/>
      <c r="L167" s="301"/>
      <c r="M167" s="95" t="str">
        <f t="shared" si="2"/>
        <v xml:space="preserve">   </v>
      </c>
    </row>
    <row r="168" spans="1:13" hidden="1" x14ac:dyDescent="0.2">
      <c r="A168" s="295" t="str">
        <f>Capacidades!L762</f>
        <v xml:space="preserve">       </v>
      </c>
      <c r="B168" s="173" t="str">
        <f>Capacidades!M762</f>
        <v xml:space="preserve">   </v>
      </c>
      <c r="C168" s="174"/>
      <c r="D168" s="11">
        <f>Organización_Modular!F87</f>
        <v>0</v>
      </c>
      <c r="E168" s="11">
        <f>Organización_Modular!G87</f>
        <v>0</v>
      </c>
      <c r="F168" s="11">
        <f>Organización_Modular!H87</f>
        <v>0</v>
      </c>
      <c r="G168" s="11">
        <f>Organización_Modular!I87</f>
        <v>0</v>
      </c>
      <c r="H168" s="12">
        <f>SUM(F168:G168)</f>
        <v>0</v>
      </c>
      <c r="I168" s="12">
        <f>F168*16</f>
        <v>0</v>
      </c>
      <c r="J168" s="12">
        <f>G168*32</f>
        <v>0</v>
      </c>
      <c r="K168" s="12">
        <f>SUM(I168:J168)</f>
        <v>0</v>
      </c>
      <c r="L168" s="299"/>
      <c r="M168" s="95" t="str">
        <f t="shared" si="2"/>
        <v xml:space="preserve">   </v>
      </c>
    </row>
    <row r="169" spans="1:13" hidden="1" x14ac:dyDescent="0.2">
      <c r="A169" s="296"/>
      <c r="B169" s="173" t="str">
        <f>Capacidades!M763</f>
        <v xml:space="preserve">   </v>
      </c>
      <c r="C169" s="174"/>
      <c r="D169" s="13"/>
      <c r="E169" s="13"/>
      <c r="F169" s="13"/>
      <c r="G169" s="13"/>
      <c r="H169" s="14"/>
      <c r="I169" s="14"/>
      <c r="J169" s="14"/>
      <c r="K169" s="14"/>
      <c r="L169" s="300"/>
      <c r="M169" s="95" t="str">
        <f t="shared" si="2"/>
        <v xml:space="preserve">   </v>
      </c>
    </row>
    <row r="170" spans="1:13" hidden="1" x14ac:dyDescent="0.2">
      <c r="A170" s="296"/>
      <c r="B170" s="173" t="str">
        <f>Capacidades!M764</f>
        <v xml:space="preserve">   </v>
      </c>
      <c r="C170" s="174"/>
      <c r="D170" s="13"/>
      <c r="E170" s="13"/>
      <c r="F170" s="13"/>
      <c r="G170" s="13"/>
      <c r="H170" s="14"/>
      <c r="I170" s="14"/>
      <c r="J170" s="14"/>
      <c r="K170" s="14"/>
      <c r="L170" s="300"/>
      <c r="M170" s="95" t="str">
        <f t="shared" si="2"/>
        <v xml:space="preserve">   </v>
      </c>
    </row>
    <row r="171" spans="1:13" hidden="1" x14ac:dyDescent="0.2">
      <c r="A171" s="296"/>
      <c r="B171" s="173" t="str">
        <f>Capacidades!M765</f>
        <v xml:space="preserve">   </v>
      </c>
      <c r="C171" s="174"/>
      <c r="D171" s="13"/>
      <c r="E171" s="13"/>
      <c r="F171" s="13"/>
      <c r="G171" s="13"/>
      <c r="H171" s="14"/>
      <c r="I171" s="14"/>
      <c r="J171" s="14"/>
      <c r="K171" s="14"/>
      <c r="L171" s="300"/>
      <c r="M171" s="95" t="str">
        <f t="shared" si="2"/>
        <v xml:space="preserve">   </v>
      </c>
    </row>
    <row r="172" spans="1:13" hidden="1" x14ac:dyDescent="0.2">
      <c r="A172" s="296"/>
      <c r="B172" s="173" t="str">
        <f>Capacidades!M766</f>
        <v xml:space="preserve">   </v>
      </c>
      <c r="C172" s="174"/>
      <c r="D172" s="13"/>
      <c r="E172" s="13"/>
      <c r="F172" s="14"/>
      <c r="G172" s="14"/>
      <c r="H172" s="14"/>
      <c r="I172" s="14"/>
      <c r="J172" s="14"/>
      <c r="K172" s="14"/>
      <c r="L172" s="300"/>
      <c r="M172" s="95" t="str">
        <f t="shared" si="2"/>
        <v xml:space="preserve">   </v>
      </c>
    </row>
    <row r="173" spans="1:13" hidden="1" x14ac:dyDescent="0.2">
      <c r="A173" s="296"/>
      <c r="B173" s="173" t="str">
        <f>Capacidades!M767</f>
        <v xml:space="preserve">   </v>
      </c>
      <c r="C173" s="174"/>
      <c r="D173" s="13"/>
      <c r="E173" s="13"/>
      <c r="F173" s="14"/>
      <c r="G173" s="14"/>
      <c r="H173" s="14"/>
      <c r="I173" s="14"/>
      <c r="J173" s="14"/>
      <c r="K173" s="14"/>
      <c r="L173" s="300"/>
      <c r="M173" s="95" t="str">
        <f t="shared" si="2"/>
        <v xml:space="preserve">   </v>
      </c>
    </row>
    <row r="174" spans="1:13" hidden="1" x14ac:dyDescent="0.2">
      <c r="A174" s="296"/>
      <c r="B174" s="173" t="str">
        <f>Capacidades!M768</f>
        <v xml:space="preserve">   </v>
      </c>
      <c r="C174" s="174"/>
      <c r="D174" s="13"/>
      <c r="E174" s="13"/>
      <c r="F174" s="14"/>
      <c r="G174" s="14"/>
      <c r="H174" s="14"/>
      <c r="I174" s="14"/>
      <c r="J174" s="14"/>
      <c r="K174" s="14"/>
      <c r="L174" s="300"/>
      <c r="M174" s="95" t="str">
        <f t="shared" si="2"/>
        <v xml:space="preserve">   </v>
      </c>
    </row>
    <row r="175" spans="1:13" hidden="1" x14ac:dyDescent="0.2">
      <c r="A175" s="296"/>
      <c r="B175" s="173" t="str">
        <f>Capacidades!M769</f>
        <v xml:space="preserve">   </v>
      </c>
      <c r="C175" s="174"/>
      <c r="D175" s="13"/>
      <c r="E175" s="13"/>
      <c r="F175" s="14"/>
      <c r="G175" s="14"/>
      <c r="H175" s="14"/>
      <c r="I175" s="14"/>
      <c r="J175" s="14"/>
      <c r="K175" s="14"/>
      <c r="L175" s="300"/>
      <c r="M175" s="95" t="str">
        <f t="shared" si="2"/>
        <v xml:space="preserve">   </v>
      </c>
    </row>
    <row r="176" spans="1:13" hidden="1" x14ac:dyDescent="0.2">
      <c r="A176" s="296"/>
      <c r="B176" s="173" t="str">
        <f>Capacidades!M770</f>
        <v xml:space="preserve">   </v>
      </c>
      <c r="C176" s="174"/>
      <c r="D176" s="13"/>
      <c r="E176" s="13"/>
      <c r="F176" s="13"/>
      <c r="G176" s="13"/>
      <c r="H176" s="14"/>
      <c r="I176" s="14"/>
      <c r="J176" s="14"/>
      <c r="K176" s="14"/>
      <c r="L176" s="300"/>
      <c r="M176" s="95" t="str">
        <f t="shared" si="2"/>
        <v xml:space="preserve">   </v>
      </c>
    </row>
    <row r="177" spans="1:13" hidden="1" x14ac:dyDescent="0.2">
      <c r="A177" s="297"/>
      <c r="B177" s="173" t="str">
        <f>Capacidades!M771</f>
        <v xml:space="preserve">   </v>
      </c>
      <c r="C177" s="174"/>
      <c r="D177" s="15"/>
      <c r="E177" s="15"/>
      <c r="F177" s="15"/>
      <c r="G177" s="15"/>
      <c r="H177" s="16"/>
      <c r="I177" s="16"/>
      <c r="J177" s="16"/>
      <c r="K177" s="16"/>
      <c r="L177" s="301"/>
      <c r="M177" s="95" t="str">
        <f t="shared" si="2"/>
        <v xml:space="preserve">   </v>
      </c>
    </row>
    <row r="178" spans="1:13" hidden="1" x14ac:dyDescent="0.2">
      <c r="A178" s="295" t="str">
        <f>Capacidades!L772</f>
        <v xml:space="preserve">       </v>
      </c>
      <c r="B178" s="173" t="str">
        <f>Capacidades!M772</f>
        <v xml:space="preserve">   </v>
      </c>
      <c r="C178" s="174"/>
      <c r="D178" s="11">
        <f>Organización_Modular!F88</f>
        <v>0</v>
      </c>
      <c r="E178" s="11">
        <f>Organización_Modular!G88</f>
        <v>0</v>
      </c>
      <c r="F178" s="11">
        <f>Organización_Modular!H88</f>
        <v>0</v>
      </c>
      <c r="G178" s="11">
        <f>Organización_Modular!I88</f>
        <v>0</v>
      </c>
      <c r="H178" s="12">
        <f>SUM(F178:G178)</f>
        <v>0</v>
      </c>
      <c r="I178" s="12">
        <f>F178*16</f>
        <v>0</v>
      </c>
      <c r="J178" s="12">
        <f>G178*32</f>
        <v>0</v>
      </c>
      <c r="K178" s="12">
        <f>SUM(I178:J178)</f>
        <v>0</v>
      </c>
      <c r="L178" s="299"/>
      <c r="M178" s="95" t="str">
        <f t="shared" si="2"/>
        <v xml:space="preserve">   </v>
      </c>
    </row>
    <row r="179" spans="1:13" hidden="1" x14ac:dyDescent="0.2">
      <c r="A179" s="296"/>
      <c r="B179" s="173" t="str">
        <f>Capacidades!M773</f>
        <v xml:space="preserve">   </v>
      </c>
      <c r="C179" s="174"/>
      <c r="D179" s="13"/>
      <c r="E179" s="13"/>
      <c r="F179" s="13"/>
      <c r="G179" s="13"/>
      <c r="H179" s="14"/>
      <c r="I179" s="14"/>
      <c r="J179" s="14"/>
      <c r="K179" s="14"/>
      <c r="L179" s="300"/>
      <c r="M179" s="95" t="str">
        <f t="shared" si="2"/>
        <v xml:space="preserve">   </v>
      </c>
    </row>
    <row r="180" spans="1:13" hidden="1" x14ac:dyDescent="0.2">
      <c r="A180" s="296"/>
      <c r="B180" s="173" t="str">
        <f>Capacidades!M774</f>
        <v xml:space="preserve">   </v>
      </c>
      <c r="C180" s="174"/>
      <c r="D180" s="13"/>
      <c r="E180" s="13"/>
      <c r="F180" s="13"/>
      <c r="G180" s="13"/>
      <c r="H180" s="14"/>
      <c r="I180" s="14"/>
      <c r="J180" s="14"/>
      <c r="K180" s="14"/>
      <c r="L180" s="300"/>
      <c r="M180" s="95" t="str">
        <f t="shared" si="2"/>
        <v xml:space="preserve">   </v>
      </c>
    </row>
    <row r="181" spans="1:13" hidden="1" x14ac:dyDescent="0.2">
      <c r="A181" s="296"/>
      <c r="B181" s="173" t="str">
        <f>Capacidades!M775</f>
        <v xml:space="preserve">   </v>
      </c>
      <c r="C181" s="174"/>
      <c r="D181" s="13"/>
      <c r="E181" s="13"/>
      <c r="F181" s="13"/>
      <c r="G181" s="13"/>
      <c r="H181" s="14"/>
      <c r="I181" s="14"/>
      <c r="J181" s="14"/>
      <c r="K181" s="14"/>
      <c r="L181" s="300"/>
      <c r="M181" s="95" t="str">
        <f t="shared" si="2"/>
        <v xml:space="preserve">   </v>
      </c>
    </row>
    <row r="182" spans="1:13" hidden="1" x14ac:dyDescent="0.2">
      <c r="A182" s="296"/>
      <c r="B182" s="173" t="str">
        <f>Capacidades!M776</f>
        <v xml:space="preserve">   </v>
      </c>
      <c r="C182" s="174"/>
      <c r="D182" s="13"/>
      <c r="E182" s="13"/>
      <c r="F182" s="14"/>
      <c r="G182" s="14"/>
      <c r="H182" s="14"/>
      <c r="I182" s="14"/>
      <c r="J182" s="14"/>
      <c r="K182" s="14"/>
      <c r="L182" s="300"/>
      <c r="M182" s="95" t="str">
        <f t="shared" si="2"/>
        <v xml:space="preserve">   </v>
      </c>
    </row>
    <row r="183" spans="1:13" hidden="1" x14ac:dyDescent="0.2">
      <c r="A183" s="296"/>
      <c r="B183" s="173" t="str">
        <f>Capacidades!M777</f>
        <v xml:space="preserve">   </v>
      </c>
      <c r="C183" s="174"/>
      <c r="D183" s="13"/>
      <c r="E183" s="13"/>
      <c r="F183" s="14"/>
      <c r="G183" s="14"/>
      <c r="H183" s="14"/>
      <c r="I183" s="14"/>
      <c r="J183" s="14"/>
      <c r="K183" s="14"/>
      <c r="L183" s="300"/>
      <c r="M183" s="95" t="str">
        <f t="shared" si="2"/>
        <v xml:space="preserve">   </v>
      </c>
    </row>
    <row r="184" spans="1:13" hidden="1" x14ac:dyDescent="0.2">
      <c r="A184" s="296"/>
      <c r="B184" s="173" t="str">
        <f>Capacidades!M778</f>
        <v xml:space="preserve">   </v>
      </c>
      <c r="C184" s="174"/>
      <c r="D184" s="13"/>
      <c r="E184" s="13"/>
      <c r="F184" s="14"/>
      <c r="G184" s="14"/>
      <c r="H184" s="14"/>
      <c r="I184" s="14"/>
      <c r="J184" s="14"/>
      <c r="K184" s="14"/>
      <c r="L184" s="300"/>
      <c r="M184" s="95" t="str">
        <f t="shared" si="2"/>
        <v xml:space="preserve">   </v>
      </c>
    </row>
    <row r="185" spans="1:13" hidden="1" x14ac:dyDescent="0.2">
      <c r="A185" s="296"/>
      <c r="B185" s="173" t="str">
        <f>Capacidades!M779</f>
        <v xml:space="preserve">   </v>
      </c>
      <c r="C185" s="174"/>
      <c r="D185" s="13"/>
      <c r="E185" s="13"/>
      <c r="F185" s="14"/>
      <c r="G185" s="14"/>
      <c r="H185" s="14"/>
      <c r="I185" s="14"/>
      <c r="J185" s="14"/>
      <c r="K185" s="14"/>
      <c r="L185" s="300"/>
      <c r="M185" s="95" t="str">
        <f t="shared" si="2"/>
        <v xml:space="preserve">   </v>
      </c>
    </row>
    <row r="186" spans="1:13" hidden="1" x14ac:dyDescent="0.2">
      <c r="A186" s="296"/>
      <c r="B186" s="173" t="str">
        <f>Capacidades!M780</f>
        <v xml:space="preserve">   </v>
      </c>
      <c r="C186" s="174"/>
      <c r="D186" s="13"/>
      <c r="E186" s="13"/>
      <c r="F186" s="13"/>
      <c r="G186" s="13"/>
      <c r="H186" s="14"/>
      <c r="I186" s="14"/>
      <c r="J186" s="14"/>
      <c r="K186" s="14"/>
      <c r="L186" s="300"/>
      <c r="M186" s="95" t="str">
        <f t="shared" si="2"/>
        <v xml:space="preserve">   </v>
      </c>
    </row>
    <row r="187" spans="1:13" hidden="1" x14ac:dyDescent="0.2">
      <c r="A187" s="297"/>
      <c r="B187" s="173" t="str">
        <f>Capacidades!M781</f>
        <v xml:space="preserve">   </v>
      </c>
      <c r="C187" s="174"/>
      <c r="D187" s="15"/>
      <c r="E187" s="15"/>
      <c r="F187" s="15"/>
      <c r="G187" s="15"/>
      <c r="H187" s="16"/>
      <c r="I187" s="16"/>
      <c r="J187" s="16"/>
      <c r="K187" s="16"/>
      <c r="L187" s="301"/>
      <c r="M187" s="95" t="str">
        <f t="shared" si="2"/>
        <v xml:space="preserve">   </v>
      </c>
    </row>
    <row r="188" spans="1:13" hidden="1" x14ac:dyDescent="0.2">
      <c r="A188" s="295" t="str">
        <f>Capacidades!L782</f>
        <v xml:space="preserve">       </v>
      </c>
      <c r="B188" s="173" t="str">
        <f>Capacidades!M782</f>
        <v xml:space="preserve">   </v>
      </c>
      <c r="C188" s="174"/>
      <c r="D188" s="11">
        <f>Organización_Modular!F89</f>
        <v>0</v>
      </c>
      <c r="E188" s="11">
        <f>Organización_Modular!G89</f>
        <v>0</v>
      </c>
      <c r="F188" s="11">
        <f>Organización_Modular!H89</f>
        <v>0</v>
      </c>
      <c r="G188" s="11">
        <f>Organización_Modular!I89</f>
        <v>0</v>
      </c>
      <c r="H188" s="12">
        <f>SUM(F188:G188)</f>
        <v>0</v>
      </c>
      <c r="I188" s="12">
        <f>F188*16</f>
        <v>0</v>
      </c>
      <c r="J188" s="12">
        <f>G188*32</f>
        <v>0</v>
      </c>
      <c r="K188" s="12">
        <f>SUM(I188:J188)</f>
        <v>0</v>
      </c>
      <c r="L188" s="299"/>
      <c r="M188" s="95" t="str">
        <f t="shared" si="2"/>
        <v xml:space="preserve">   </v>
      </c>
    </row>
    <row r="189" spans="1:13" hidden="1" x14ac:dyDescent="0.2">
      <c r="A189" s="296"/>
      <c r="B189" s="173" t="str">
        <f>Capacidades!M783</f>
        <v xml:space="preserve">   </v>
      </c>
      <c r="C189" s="174"/>
      <c r="D189" s="13"/>
      <c r="E189" s="13"/>
      <c r="F189" s="13"/>
      <c r="G189" s="13"/>
      <c r="H189" s="14"/>
      <c r="I189" s="14"/>
      <c r="J189" s="14"/>
      <c r="K189" s="14"/>
      <c r="L189" s="300"/>
      <c r="M189" s="95" t="str">
        <f t="shared" si="2"/>
        <v xml:space="preserve">   </v>
      </c>
    </row>
    <row r="190" spans="1:13" hidden="1" x14ac:dyDescent="0.2">
      <c r="A190" s="296"/>
      <c r="B190" s="173" t="str">
        <f>Capacidades!M784</f>
        <v xml:space="preserve">   </v>
      </c>
      <c r="C190" s="174"/>
      <c r="D190" s="13"/>
      <c r="E190" s="13"/>
      <c r="F190" s="13"/>
      <c r="G190" s="13"/>
      <c r="H190" s="14"/>
      <c r="I190" s="14"/>
      <c r="J190" s="14"/>
      <c r="K190" s="14"/>
      <c r="L190" s="300"/>
      <c r="M190" s="95" t="str">
        <f t="shared" si="2"/>
        <v xml:space="preserve">   </v>
      </c>
    </row>
    <row r="191" spans="1:13" hidden="1" x14ac:dyDescent="0.2">
      <c r="A191" s="296"/>
      <c r="B191" s="173" t="str">
        <f>Capacidades!M785</f>
        <v xml:space="preserve">   </v>
      </c>
      <c r="C191" s="174"/>
      <c r="D191" s="13"/>
      <c r="E191" s="13"/>
      <c r="F191" s="13"/>
      <c r="G191" s="13"/>
      <c r="H191" s="14"/>
      <c r="I191" s="14"/>
      <c r="J191" s="14"/>
      <c r="K191" s="14"/>
      <c r="L191" s="300"/>
      <c r="M191" s="95" t="str">
        <f t="shared" si="2"/>
        <v xml:space="preserve">   </v>
      </c>
    </row>
    <row r="192" spans="1:13" hidden="1" x14ac:dyDescent="0.2">
      <c r="A192" s="296"/>
      <c r="B192" s="173" t="str">
        <f>Capacidades!M786</f>
        <v xml:space="preserve">   </v>
      </c>
      <c r="C192" s="174"/>
      <c r="D192" s="13"/>
      <c r="E192" s="13"/>
      <c r="F192" s="14"/>
      <c r="G192" s="14"/>
      <c r="H192" s="14"/>
      <c r="I192" s="14"/>
      <c r="J192" s="14"/>
      <c r="K192" s="14"/>
      <c r="L192" s="300"/>
      <c r="M192" s="95" t="str">
        <f t="shared" si="2"/>
        <v xml:space="preserve">   </v>
      </c>
    </row>
    <row r="193" spans="1:13" hidden="1" x14ac:dyDescent="0.2">
      <c r="A193" s="296"/>
      <c r="B193" s="173" t="str">
        <f>Capacidades!M787</f>
        <v xml:space="preserve">   </v>
      </c>
      <c r="C193" s="174"/>
      <c r="D193" s="13"/>
      <c r="E193" s="13"/>
      <c r="F193" s="14"/>
      <c r="G193" s="14"/>
      <c r="H193" s="14"/>
      <c r="I193" s="14"/>
      <c r="J193" s="14"/>
      <c r="K193" s="14"/>
      <c r="L193" s="300"/>
      <c r="M193" s="95" t="str">
        <f t="shared" si="2"/>
        <v xml:space="preserve">   </v>
      </c>
    </row>
    <row r="194" spans="1:13" hidden="1" x14ac:dyDescent="0.2">
      <c r="A194" s="296"/>
      <c r="B194" s="173" t="str">
        <f>Capacidades!M788</f>
        <v xml:space="preserve">   </v>
      </c>
      <c r="C194" s="174"/>
      <c r="D194" s="13"/>
      <c r="E194" s="13"/>
      <c r="F194" s="14"/>
      <c r="G194" s="14"/>
      <c r="H194" s="14"/>
      <c r="I194" s="14"/>
      <c r="J194" s="14"/>
      <c r="K194" s="14"/>
      <c r="L194" s="300"/>
      <c r="M194" s="95" t="str">
        <f t="shared" si="2"/>
        <v xml:space="preserve">   </v>
      </c>
    </row>
    <row r="195" spans="1:13" hidden="1" x14ac:dyDescent="0.2">
      <c r="A195" s="296"/>
      <c r="B195" s="173" t="str">
        <f>Capacidades!M789</f>
        <v xml:space="preserve">   </v>
      </c>
      <c r="C195" s="174"/>
      <c r="D195" s="13"/>
      <c r="E195" s="13"/>
      <c r="F195" s="14"/>
      <c r="G195" s="14"/>
      <c r="H195" s="14"/>
      <c r="I195" s="14"/>
      <c r="J195" s="14"/>
      <c r="K195" s="14"/>
      <c r="L195" s="300"/>
      <c r="M195" s="95" t="str">
        <f t="shared" si="2"/>
        <v xml:space="preserve">   </v>
      </c>
    </row>
    <row r="196" spans="1:13" hidden="1" x14ac:dyDescent="0.2">
      <c r="A196" s="296"/>
      <c r="B196" s="173" t="str">
        <f>Capacidades!M790</f>
        <v xml:space="preserve">   </v>
      </c>
      <c r="C196" s="174"/>
      <c r="D196" s="13"/>
      <c r="E196" s="13"/>
      <c r="F196" s="13"/>
      <c r="G196" s="13"/>
      <c r="H196" s="14"/>
      <c r="I196" s="14"/>
      <c r="J196" s="14"/>
      <c r="K196" s="14"/>
      <c r="L196" s="300"/>
      <c r="M196" s="95" t="str">
        <f t="shared" si="2"/>
        <v xml:space="preserve">   </v>
      </c>
    </row>
    <row r="197" spans="1:13" hidden="1" x14ac:dyDescent="0.2">
      <c r="A197" s="297"/>
      <c r="B197" s="173" t="str">
        <f>Capacidades!M791</f>
        <v xml:space="preserve">   </v>
      </c>
      <c r="C197" s="174"/>
      <c r="D197" s="15"/>
      <c r="E197" s="15"/>
      <c r="F197" s="15"/>
      <c r="G197" s="15"/>
      <c r="H197" s="16"/>
      <c r="I197" s="16"/>
      <c r="J197" s="16"/>
      <c r="K197" s="16"/>
      <c r="L197" s="301"/>
      <c r="M197" s="95" t="str">
        <f t="shared" si="2"/>
        <v xml:space="preserve">   </v>
      </c>
    </row>
    <row r="198" spans="1:13" hidden="1" x14ac:dyDescent="0.2">
      <c r="A198" s="295" t="str">
        <f>Capacidades!L792</f>
        <v xml:space="preserve">       </v>
      </c>
      <c r="B198" s="173" t="str">
        <f>Capacidades!M792</f>
        <v xml:space="preserve">   </v>
      </c>
      <c r="C198" s="174"/>
      <c r="D198" s="11">
        <f>Organización_Modular!F90</f>
        <v>0</v>
      </c>
      <c r="E198" s="11">
        <f>Organización_Modular!G90</f>
        <v>0</v>
      </c>
      <c r="F198" s="11">
        <f>Organización_Modular!H90</f>
        <v>0</v>
      </c>
      <c r="G198" s="11">
        <f>Organización_Modular!I90</f>
        <v>0</v>
      </c>
      <c r="H198" s="12">
        <f>SUM(F198:G198)</f>
        <v>0</v>
      </c>
      <c r="I198" s="12">
        <f>F198*16</f>
        <v>0</v>
      </c>
      <c r="J198" s="12">
        <f>G198*32</f>
        <v>0</v>
      </c>
      <c r="K198" s="12">
        <f>SUM(I198:J198)</f>
        <v>0</v>
      </c>
      <c r="L198" s="299"/>
      <c r="M198" s="95" t="str">
        <f t="shared" si="2"/>
        <v xml:space="preserve">   </v>
      </c>
    </row>
    <row r="199" spans="1:13" hidden="1" x14ac:dyDescent="0.2">
      <c r="A199" s="296"/>
      <c r="B199" s="173" t="str">
        <f>Capacidades!M793</f>
        <v xml:space="preserve">   </v>
      </c>
      <c r="C199" s="174"/>
      <c r="D199" s="13"/>
      <c r="E199" s="13"/>
      <c r="F199" s="13"/>
      <c r="G199" s="13"/>
      <c r="H199" s="14"/>
      <c r="I199" s="14"/>
      <c r="J199" s="14"/>
      <c r="K199" s="14"/>
      <c r="L199" s="300"/>
      <c r="M199" s="95" t="str">
        <f t="shared" si="2"/>
        <v xml:space="preserve">   </v>
      </c>
    </row>
    <row r="200" spans="1:13" hidden="1" x14ac:dyDescent="0.2">
      <c r="A200" s="296"/>
      <c r="B200" s="173" t="str">
        <f>Capacidades!M794</f>
        <v xml:space="preserve">   </v>
      </c>
      <c r="C200" s="174"/>
      <c r="D200" s="13"/>
      <c r="E200" s="13"/>
      <c r="F200" s="13"/>
      <c r="G200" s="13"/>
      <c r="H200" s="14"/>
      <c r="I200" s="14"/>
      <c r="J200" s="14"/>
      <c r="K200" s="14"/>
      <c r="L200" s="300"/>
      <c r="M200" s="95" t="str">
        <f t="shared" si="2"/>
        <v xml:space="preserve">   </v>
      </c>
    </row>
    <row r="201" spans="1:13" hidden="1" x14ac:dyDescent="0.2">
      <c r="A201" s="296"/>
      <c r="B201" s="173" t="str">
        <f>Capacidades!M795</f>
        <v xml:space="preserve">   </v>
      </c>
      <c r="C201" s="174"/>
      <c r="D201" s="13"/>
      <c r="E201" s="13"/>
      <c r="F201" s="13"/>
      <c r="G201" s="13"/>
      <c r="H201" s="14"/>
      <c r="I201" s="14"/>
      <c r="J201" s="14"/>
      <c r="K201" s="14"/>
      <c r="L201" s="300"/>
      <c r="M201" s="95" t="str">
        <f t="shared" si="2"/>
        <v xml:space="preserve">   </v>
      </c>
    </row>
    <row r="202" spans="1:13" hidden="1" x14ac:dyDescent="0.2">
      <c r="A202" s="296"/>
      <c r="B202" s="173" t="str">
        <f>Capacidades!M796</f>
        <v xml:space="preserve">   </v>
      </c>
      <c r="C202" s="174"/>
      <c r="D202" s="13"/>
      <c r="E202" s="13"/>
      <c r="F202" s="14"/>
      <c r="G202" s="14"/>
      <c r="H202" s="14"/>
      <c r="I202" s="14"/>
      <c r="J202" s="14"/>
      <c r="K202" s="14"/>
      <c r="L202" s="300"/>
      <c r="M202" s="95" t="str">
        <f t="shared" si="2"/>
        <v xml:space="preserve">   </v>
      </c>
    </row>
    <row r="203" spans="1:13" hidden="1" x14ac:dyDescent="0.2">
      <c r="A203" s="296"/>
      <c r="B203" s="173" t="str">
        <f>Capacidades!M797</f>
        <v xml:space="preserve">   </v>
      </c>
      <c r="C203" s="174"/>
      <c r="D203" s="13"/>
      <c r="E203" s="13"/>
      <c r="F203" s="14"/>
      <c r="G203" s="14"/>
      <c r="H203" s="14"/>
      <c r="I203" s="14"/>
      <c r="J203" s="14"/>
      <c r="K203" s="14"/>
      <c r="L203" s="300"/>
      <c r="M203" s="95" t="str">
        <f t="shared" si="2"/>
        <v xml:space="preserve">   </v>
      </c>
    </row>
    <row r="204" spans="1:13" hidden="1" x14ac:dyDescent="0.2">
      <c r="A204" s="296"/>
      <c r="B204" s="173" t="str">
        <f>Capacidades!M798</f>
        <v xml:space="preserve">   </v>
      </c>
      <c r="C204" s="174"/>
      <c r="D204" s="13"/>
      <c r="E204" s="13"/>
      <c r="F204" s="14"/>
      <c r="G204" s="14"/>
      <c r="H204" s="14"/>
      <c r="I204" s="14"/>
      <c r="J204" s="14"/>
      <c r="K204" s="14"/>
      <c r="L204" s="300"/>
      <c r="M204" s="95" t="str">
        <f t="shared" si="2"/>
        <v xml:space="preserve">   </v>
      </c>
    </row>
    <row r="205" spans="1:13" hidden="1" x14ac:dyDescent="0.2">
      <c r="A205" s="296"/>
      <c r="B205" s="173" t="str">
        <f>Capacidades!M799</f>
        <v xml:space="preserve">   </v>
      </c>
      <c r="C205" s="174"/>
      <c r="D205" s="13"/>
      <c r="E205" s="13"/>
      <c r="F205" s="14"/>
      <c r="G205" s="14"/>
      <c r="H205" s="14"/>
      <c r="I205" s="14"/>
      <c r="J205" s="14"/>
      <c r="K205" s="14"/>
      <c r="L205" s="300"/>
      <c r="M205" s="95" t="str">
        <f t="shared" si="2"/>
        <v xml:space="preserve">   </v>
      </c>
    </row>
    <row r="206" spans="1:13" hidden="1" x14ac:dyDescent="0.2">
      <c r="A206" s="296"/>
      <c r="B206" s="173" t="str">
        <f>Capacidades!M800</f>
        <v xml:space="preserve">   </v>
      </c>
      <c r="C206" s="174"/>
      <c r="D206" s="13"/>
      <c r="E206" s="13"/>
      <c r="F206" s="13"/>
      <c r="G206" s="13"/>
      <c r="H206" s="14"/>
      <c r="I206" s="14"/>
      <c r="J206" s="14"/>
      <c r="K206" s="14"/>
      <c r="L206" s="300"/>
      <c r="M206" s="95" t="str">
        <f t="shared" si="2"/>
        <v xml:space="preserve">   </v>
      </c>
    </row>
    <row r="207" spans="1:13" hidden="1" x14ac:dyDescent="0.2">
      <c r="A207" s="297"/>
      <c r="B207" s="173" t="str">
        <f>Capacidades!M801</f>
        <v xml:space="preserve">   </v>
      </c>
      <c r="C207" s="174"/>
      <c r="D207" s="15"/>
      <c r="E207" s="15"/>
      <c r="F207" s="15"/>
      <c r="G207" s="15"/>
      <c r="H207" s="16"/>
      <c r="I207" s="16"/>
      <c r="J207" s="16"/>
      <c r="K207" s="16"/>
      <c r="L207" s="301"/>
      <c r="M207" s="95" t="str">
        <f t="shared" si="2"/>
        <v xml:space="preserve">   </v>
      </c>
    </row>
    <row r="208" spans="1:13" hidden="1" x14ac:dyDescent="0.2">
      <c r="A208" s="295" t="str">
        <f>Capacidades!L802</f>
        <v xml:space="preserve">       </v>
      </c>
      <c r="B208" s="173" t="str">
        <f>Capacidades!M802</f>
        <v xml:space="preserve">   </v>
      </c>
      <c r="C208" s="174"/>
      <c r="D208" s="11">
        <f>Organización_Modular!F91</f>
        <v>0</v>
      </c>
      <c r="E208" s="11">
        <f>Organización_Modular!G91</f>
        <v>0</v>
      </c>
      <c r="F208" s="11">
        <f>Organización_Modular!H91</f>
        <v>0</v>
      </c>
      <c r="G208" s="11">
        <f>Organización_Modular!I91</f>
        <v>0</v>
      </c>
      <c r="H208" s="12">
        <f>SUM(F208:G208)</f>
        <v>0</v>
      </c>
      <c r="I208" s="12">
        <f>F208*16</f>
        <v>0</v>
      </c>
      <c r="J208" s="12">
        <f>G208*32</f>
        <v>0</v>
      </c>
      <c r="K208" s="12">
        <f>SUM(I208:J208)</f>
        <v>0</v>
      </c>
      <c r="L208" s="299"/>
      <c r="M208" s="95" t="str">
        <f t="shared" si="2"/>
        <v xml:space="preserve">   </v>
      </c>
    </row>
    <row r="209" spans="1:13" hidden="1" x14ac:dyDescent="0.2">
      <c r="A209" s="296"/>
      <c r="B209" s="173" t="str">
        <f>Capacidades!M803</f>
        <v xml:space="preserve">   </v>
      </c>
      <c r="C209" s="174"/>
      <c r="D209" s="13"/>
      <c r="E209" s="13"/>
      <c r="F209" s="14"/>
      <c r="G209" s="14"/>
      <c r="H209" s="14"/>
      <c r="I209" s="14"/>
      <c r="J209" s="14"/>
      <c r="K209" s="14"/>
      <c r="L209" s="300"/>
      <c r="M209" s="95" t="str">
        <f t="shared" si="2"/>
        <v xml:space="preserve">   </v>
      </c>
    </row>
    <row r="210" spans="1:13" hidden="1" x14ac:dyDescent="0.2">
      <c r="A210" s="296"/>
      <c r="B210" s="173" t="str">
        <f>Capacidades!M804</f>
        <v xml:space="preserve">   </v>
      </c>
      <c r="C210" s="174"/>
      <c r="D210" s="13"/>
      <c r="E210" s="13"/>
      <c r="F210" s="14"/>
      <c r="G210" s="14"/>
      <c r="H210" s="14"/>
      <c r="I210" s="14"/>
      <c r="J210" s="14"/>
      <c r="K210" s="14"/>
      <c r="L210" s="300"/>
      <c r="M210" s="95" t="str">
        <f t="shared" si="2"/>
        <v xml:space="preserve">   </v>
      </c>
    </row>
    <row r="211" spans="1:13" hidden="1" x14ac:dyDescent="0.2">
      <c r="A211" s="296"/>
      <c r="B211" s="173" t="str">
        <f>Capacidades!M805</f>
        <v xml:space="preserve">   </v>
      </c>
      <c r="C211" s="174"/>
      <c r="D211" s="13"/>
      <c r="E211" s="13"/>
      <c r="F211" s="14"/>
      <c r="G211" s="14"/>
      <c r="H211" s="14"/>
      <c r="I211" s="14"/>
      <c r="J211" s="14"/>
      <c r="K211" s="14"/>
      <c r="L211" s="300"/>
      <c r="M211" s="95" t="str">
        <f t="shared" ref="M211:M217" si="3">B211</f>
        <v xml:space="preserve">   </v>
      </c>
    </row>
    <row r="212" spans="1:13" hidden="1" x14ac:dyDescent="0.2">
      <c r="A212" s="296"/>
      <c r="B212" s="173" t="str">
        <f>Capacidades!M806</f>
        <v xml:space="preserve">   </v>
      </c>
      <c r="C212" s="174"/>
      <c r="D212" s="13"/>
      <c r="E212" s="13"/>
      <c r="F212" s="14"/>
      <c r="G212" s="14"/>
      <c r="H212" s="14"/>
      <c r="I212" s="14"/>
      <c r="J212" s="14"/>
      <c r="K212" s="14"/>
      <c r="L212" s="300"/>
      <c r="M212" s="95" t="str">
        <f t="shared" si="3"/>
        <v xml:space="preserve">   </v>
      </c>
    </row>
    <row r="213" spans="1:13" hidden="1" x14ac:dyDescent="0.2">
      <c r="A213" s="296"/>
      <c r="B213" s="173" t="str">
        <f>Capacidades!M807</f>
        <v xml:space="preserve">   </v>
      </c>
      <c r="C213" s="174"/>
      <c r="D213" s="13"/>
      <c r="E213" s="13"/>
      <c r="F213" s="14"/>
      <c r="G213" s="14"/>
      <c r="H213" s="14"/>
      <c r="I213" s="14"/>
      <c r="J213" s="14"/>
      <c r="K213" s="14"/>
      <c r="L213" s="300"/>
      <c r="M213" s="95" t="str">
        <f t="shared" si="3"/>
        <v xml:space="preserve">   </v>
      </c>
    </row>
    <row r="214" spans="1:13" hidden="1" x14ac:dyDescent="0.2">
      <c r="A214" s="296"/>
      <c r="B214" s="173" t="str">
        <f>Capacidades!M808</f>
        <v xml:space="preserve">   </v>
      </c>
      <c r="C214" s="174"/>
      <c r="D214" s="13"/>
      <c r="E214" s="13"/>
      <c r="F214" s="14"/>
      <c r="G214" s="14"/>
      <c r="H214" s="14"/>
      <c r="I214" s="14"/>
      <c r="J214" s="14"/>
      <c r="K214" s="14"/>
      <c r="L214" s="300"/>
      <c r="M214" s="95" t="str">
        <f t="shared" si="3"/>
        <v xml:space="preserve">   </v>
      </c>
    </row>
    <row r="215" spans="1:13" hidden="1" x14ac:dyDescent="0.2">
      <c r="A215" s="296"/>
      <c r="B215" s="173" t="str">
        <f>Capacidades!M809</f>
        <v xml:space="preserve">   </v>
      </c>
      <c r="C215" s="174"/>
      <c r="D215" s="13"/>
      <c r="E215" s="13"/>
      <c r="F215" s="14"/>
      <c r="G215" s="14"/>
      <c r="H215" s="14"/>
      <c r="I215" s="14"/>
      <c r="J215" s="14"/>
      <c r="K215" s="14"/>
      <c r="L215" s="300"/>
      <c r="M215" s="95" t="str">
        <f t="shared" si="3"/>
        <v xml:space="preserve">   </v>
      </c>
    </row>
    <row r="216" spans="1:13" hidden="1" x14ac:dyDescent="0.2">
      <c r="A216" s="296"/>
      <c r="B216" s="173" t="str">
        <f>Capacidades!M810</f>
        <v xml:space="preserve">   </v>
      </c>
      <c r="C216" s="174"/>
      <c r="D216" s="13"/>
      <c r="E216" s="13"/>
      <c r="F216" s="14"/>
      <c r="G216" s="14"/>
      <c r="H216" s="14"/>
      <c r="I216" s="14"/>
      <c r="J216" s="14"/>
      <c r="K216" s="14"/>
      <c r="L216" s="300"/>
      <c r="M216" s="95" t="str">
        <f t="shared" si="3"/>
        <v xml:space="preserve">   </v>
      </c>
    </row>
    <row r="217" spans="1:13" hidden="1" x14ac:dyDescent="0.2">
      <c r="A217" s="297"/>
      <c r="B217" s="173" t="str">
        <f>Capacidades!M811</f>
        <v xml:space="preserve">   </v>
      </c>
      <c r="C217" s="174"/>
      <c r="D217" s="15"/>
      <c r="E217" s="15"/>
      <c r="F217" s="16"/>
      <c r="G217" s="16"/>
      <c r="H217" s="16"/>
      <c r="I217" s="16"/>
      <c r="J217" s="16"/>
      <c r="K217" s="16"/>
      <c r="L217" s="301"/>
      <c r="M217" s="95" t="str">
        <f t="shared" si="3"/>
        <v xml:space="preserve">   </v>
      </c>
    </row>
    <row r="218" spans="1:13" ht="23.25" customHeight="1" x14ac:dyDescent="0.2">
      <c r="A218" s="305" t="s">
        <v>102</v>
      </c>
      <c r="B218" s="305"/>
      <c r="C218" s="305"/>
      <c r="D218" s="305"/>
      <c r="E218" s="305"/>
      <c r="F218" s="305"/>
      <c r="G218" s="305"/>
      <c r="H218" s="305"/>
      <c r="I218" s="305"/>
      <c r="J218" s="305"/>
      <c r="K218" s="305"/>
      <c r="L218" s="305"/>
      <c r="M218" s="95" t="str">
        <f>A218</f>
        <v>COMPETENCIAS PARA LA EMPLEABILIDAD INCORPORADAS MEDIANTE UNIDAD DIDÁCTICA</v>
      </c>
    </row>
    <row r="219" spans="1:13" ht="29.25" customHeight="1" x14ac:dyDescent="0.2">
      <c r="A219" s="306" t="str">
        <f>Organización_Modular!C92</f>
        <v>CE5.  Solución de Problemas.- Identificar situaciones complejas para evaluar posibles soluciones, aplicando un conjunto de herramientas flexibles que conlleven a la atención de una necesidad.  CE6.Emprendimiento.-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v>
      </c>
      <c r="B219" s="306"/>
      <c r="C219" s="306"/>
      <c r="D219" s="306"/>
      <c r="E219" s="306"/>
      <c r="F219" s="306"/>
      <c r="G219" s="306"/>
      <c r="H219" s="306"/>
      <c r="I219" s="306"/>
      <c r="J219" s="306"/>
      <c r="K219" s="306"/>
      <c r="L219" s="306"/>
      <c r="M219" s="95" t="str">
        <f>A219</f>
        <v>CE5.  Solución de Problemas.- Identificar situaciones complejas para evaluar posibles soluciones, aplicando un conjunto de herramientas flexibles que conlleven a la atención de una necesidad.  CE6.Emprendimiento.-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v>
      </c>
    </row>
    <row r="220" spans="1:13" ht="12.75" customHeight="1" x14ac:dyDescent="0.2">
      <c r="A220" s="303" t="s">
        <v>96</v>
      </c>
      <c r="B220" s="310" t="s">
        <v>95</v>
      </c>
      <c r="C220" s="303" t="s">
        <v>94</v>
      </c>
      <c r="D220" s="303" t="s">
        <v>0</v>
      </c>
      <c r="E220" s="298" t="s">
        <v>61</v>
      </c>
      <c r="F220" s="303" t="s">
        <v>87</v>
      </c>
      <c r="G220" s="303"/>
      <c r="H220" s="303" t="s">
        <v>87</v>
      </c>
      <c r="I220" s="303" t="s">
        <v>93</v>
      </c>
      <c r="J220" s="303"/>
      <c r="K220" s="303" t="s">
        <v>93</v>
      </c>
      <c r="L220" s="303" t="s">
        <v>92</v>
      </c>
      <c r="M220" s="95" t="str">
        <f t="shared" ref="M220" si="4">A220</f>
        <v>CAPACIDADES DE EMPLEABILIDAD</v>
      </c>
    </row>
    <row r="221" spans="1:13" x14ac:dyDescent="0.2">
      <c r="A221" s="303"/>
      <c r="B221" s="310"/>
      <c r="C221" s="303"/>
      <c r="D221" s="303"/>
      <c r="E221" s="298"/>
      <c r="F221" s="164" t="s">
        <v>91</v>
      </c>
      <c r="G221" s="164" t="s">
        <v>90</v>
      </c>
      <c r="H221" s="303"/>
      <c r="I221" s="164" t="s">
        <v>91</v>
      </c>
      <c r="J221" s="164" t="s">
        <v>90</v>
      </c>
      <c r="K221" s="303"/>
      <c r="L221" s="303"/>
      <c r="M221" s="95" t="str">
        <f>A220</f>
        <v>CAPACIDADES DE EMPLEABILIDAD</v>
      </c>
    </row>
    <row r="222" spans="1:13" ht="24" x14ac:dyDescent="0.2">
      <c r="A222" s="295" t="str">
        <f>Capacidades!L812</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B222" s="175" t="str">
        <f>Capacidades!M812</f>
        <v>C1.I1 Describe problemas de su área, considerando sus características y efectos.</v>
      </c>
      <c r="C222" s="176" t="s">
        <v>1035</v>
      </c>
      <c r="D222" s="13" t="str">
        <f>Organización_Modular!F92</f>
        <v>Solucion de problemas</v>
      </c>
      <c r="E222" s="13" t="str">
        <f>Organización_Modular!G92</f>
        <v>V</v>
      </c>
      <c r="F222" s="13">
        <f>Organización_Modular!H92</f>
        <v>1</v>
      </c>
      <c r="G222" s="13">
        <f>Organización_Modular!I92</f>
        <v>1</v>
      </c>
      <c r="H222" s="14">
        <f>SUM(F222:G222)</f>
        <v>2</v>
      </c>
      <c r="I222" s="14">
        <f>F222*16</f>
        <v>16</v>
      </c>
      <c r="J222" s="14">
        <f>G222*32</f>
        <v>32</v>
      </c>
      <c r="K222" s="14">
        <f>SUM(I222:J222)</f>
        <v>48</v>
      </c>
      <c r="L222" s="300" t="s">
        <v>1043</v>
      </c>
      <c r="M222" s="95" t="str">
        <f>B222</f>
        <v>C1.I1 Describe problemas de su área, considerando sus características y efectos.</v>
      </c>
    </row>
    <row r="223" spans="1:13" ht="40.5" customHeight="1" x14ac:dyDescent="0.2">
      <c r="A223" s="296"/>
      <c r="B223" s="175" t="str">
        <f>Capacidades!M813</f>
        <v xml:space="preserve">C1.I2 Caracteriza  las causas y consecuencias de situaciones o  problemas del área de desempeño,  analizando la información disponible. </v>
      </c>
      <c r="C223" s="174" t="s">
        <v>1036</v>
      </c>
      <c r="D223" s="13"/>
      <c r="E223" s="13"/>
      <c r="F223" s="13"/>
      <c r="G223" s="13"/>
      <c r="H223" s="14"/>
      <c r="I223" s="14"/>
      <c r="J223" s="14"/>
      <c r="K223" s="14"/>
      <c r="L223" s="300"/>
      <c r="M223" s="95" t="str">
        <f t="shared" ref="M223:M286" si="5">B223</f>
        <v xml:space="preserve">C1.I2 Caracteriza  las causas y consecuencias de situaciones o  problemas del área de desempeño,  analizando la información disponible. </v>
      </c>
    </row>
    <row r="224" spans="1:13" ht="53.25" customHeight="1" x14ac:dyDescent="0.2">
      <c r="A224" s="296"/>
      <c r="B224" s="175" t="str">
        <f>Capacidades!M814</f>
        <v>C2.I1 Selecciona las herramientas,  considerando el problema identificado y su eficacia de acción.</v>
      </c>
      <c r="C224" s="174" t="s">
        <v>1037</v>
      </c>
      <c r="D224" s="13"/>
      <c r="E224" s="13"/>
      <c r="F224" s="13"/>
      <c r="G224" s="13"/>
      <c r="H224" s="14"/>
      <c r="I224" s="14"/>
      <c r="J224" s="14"/>
      <c r="K224" s="14"/>
      <c r="L224" s="300"/>
      <c r="M224" s="95" t="str">
        <f t="shared" si="5"/>
        <v>C2.I1 Selecciona las herramientas,  considerando el problema identificado y su eficacia de acción.</v>
      </c>
    </row>
    <row r="225" spans="1:13" ht="47.25" customHeight="1" x14ac:dyDescent="0.2">
      <c r="A225" s="296"/>
      <c r="B225" s="175" t="str">
        <f>Capacidades!M815</f>
        <v>C2.I2 Propone alternativas de solución efectiva del problema, teniendo en cuenta hechos, referentes de fuentes bibliográficas y las herramientas de apoyo.</v>
      </c>
      <c r="C225" s="174" t="s">
        <v>1038</v>
      </c>
      <c r="D225" s="13"/>
      <c r="E225" s="13"/>
      <c r="F225" s="13"/>
      <c r="G225" s="13"/>
      <c r="H225" s="14"/>
      <c r="I225" s="14"/>
      <c r="J225" s="14"/>
      <c r="K225" s="14"/>
      <c r="L225" s="300"/>
      <c r="M225" s="95" t="str">
        <f t="shared" si="5"/>
        <v>C2.I2 Propone alternativas de solución efectiva del problema, teniendo en cuenta hechos, referentes de fuentes bibliográficas y las herramientas de apoyo.</v>
      </c>
    </row>
    <row r="226" spans="1:13" hidden="1" x14ac:dyDescent="0.2">
      <c r="A226" s="296"/>
      <c r="B226" s="175" t="str">
        <f>Capacidades!M816</f>
        <v xml:space="preserve">   </v>
      </c>
      <c r="C226" s="174"/>
      <c r="D226" s="13"/>
      <c r="E226" s="13"/>
      <c r="F226" s="14"/>
      <c r="G226" s="14"/>
      <c r="H226" s="14"/>
      <c r="I226" s="14"/>
      <c r="J226" s="14"/>
      <c r="K226" s="14"/>
      <c r="L226" s="300"/>
      <c r="M226" s="95" t="str">
        <f t="shared" si="5"/>
        <v xml:space="preserve">   </v>
      </c>
    </row>
    <row r="227" spans="1:13" hidden="1" x14ac:dyDescent="0.2">
      <c r="A227" s="296"/>
      <c r="B227" s="175" t="str">
        <f>Capacidades!M817</f>
        <v xml:space="preserve">   </v>
      </c>
      <c r="C227" s="174"/>
      <c r="D227" s="13"/>
      <c r="E227" s="13"/>
      <c r="F227" s="14"/>
      <c r="G227" s="14"/>
      <c r="H227" s="14"/>
      <c r="I227" s="14"/>
      <c r="J227" s="14"/>
      <c r="K227" s="14"/>
      <c r="L227" s="300"/>
      <c r="M227" s="95" t="str">
        <f t="shared" si="5"/>
        <v xml:space="preserve">   </v>
      </c>
    </row>
    <row r="228" spans="1:13" hidden="1" x14ac:dyDescent="0.2">
      <c r="A228" s="296"/>
      <c r="B228" s="175" t="str">
        <f>Capacidades!M818</f>
        <v xml:space="preserve">   </v>
      </c>
      <c r="C228" s="174"/>
      <c r="D228" s="13"/>
      <c r="E228" s="13"/>
      <c r="F228" s="14"/>
      <c r="G228" s="14"/>
      <c r="H228" s="14"/>
      <c r="I228" s="14"/>
      <c r="J228" s="14"/>
      <c r="K228" s="14"/>
      <c r="L228" s="300"/>
      <c r="M228" s="95" t="str">
        <f t="shared" si="5"/>
        <v xml:space="preserve">   </v>
      </c>
    </row>
    <row r="229" spans="1:13" hidden="1" x14ac:dyDescent="0.2">
      <c r="A229" s="296"/>
      <c r="B229" s="175" t="str">
        <f>Capacidades!M819</f>
        <v xml:space="preserve">   </v>
      </c>
      <c r="C229" s="174"/>
      <c r="D229" s="13"/>
      <c r="E229" s="13"/>
      <c r="F229" s="14"/>
      <c r="G229" s="14"/>
      <c r="H229" s="14"/>
      <c r="I229" s="14"/>
      <c r="J229" s="14"/>
      <c r="K229" s="14"/>
      <c r="L229" s="300"/>
      <c r="M229" s="95" t="str">
        <f t="shared" si="5"/>
        <v xml:space="preserve">   </v>
      </c>
    </row>
    <row r="230" spans="1:13" hidden="1" x14ac:dyDescent="0.2">
      <c r="A230" s="296"/>
      <c r="B230" s="175" t="str">
        <f>Capacidades!M820</f>
        <v xml:space="preserve">   </v>
      </c>
      <c r="C230" s="174"/>
      <c r="D230" s="13"/>
      <c r="E230" s="13"/>
      <c r="F230" s="13"/>
      <c r="G230" s="13"/>
      <c r="H230" s="14"/>
      <c r="I230" s="14"/>
      <c r="J230" s="14"/>
      <c r="K230" s="14"/>
      <c r="L230" s="300"/>
      <c r="M230" s="95" t="str">
        <f t="shared" si="5"/>
        <v xml:space="preserve">   </v>
      </c>
    </row>
    <row r="231" spans="1:13" hidden="1" x14ac:dyDescent="0.2">
      <c r="A231" s="297"/>
      <c r="B231" s="175" t="str">
        <f>Capacidades!M821</f>
        <v xml:space="preserve">   </v>
      </c>
      <c r="C231" s="174"/>
      <c r="D231" s="15"/>
      <c r="E231" s="15"/>
      <c r="F231" s="15"/>
      <c r="G231" s="15"/>
      <c r="H231" s="16"/>
      <c r="I231" s="16"/>
      <c r="J231" s="16"/>
      <c r="K231" s="16"/>
      <c r="L231" s="301"/>
      <c r="M231" s="95" t="str">
        <f t="shared" si="5"/>
        <v xml:space="preserve">   </v>
      </c>
    </row>
    <row r="232" spans="1:13" ht="84" x14ac:dyDescent="0.2">
      <c r="A232" s="295" t="str">
        <f>Capacidades!L822</f>
        <v xml:space="preserve">CE6.C2 Formula planes de negocio identificando procesos y metodología considerando normas administrativas y contables, así como de protección al autor de instancias gubernamentales.     </v>
      </c>
      <c r="B232" s="175" t="str">
        <f>Capacidades!M822</f>
        <v xml:space="preserve">C2.I1 Elabora un plan de negocios de acuerdo al estudios de mercado, a la oferta y demanda,  población objetivo,  considerando la normativa vigente. </v>
      </c>
      <c r="C232" s="174" t="s">
        <v>1039</v>
      </c>
      <c r="D232" s="11" t="str">
        <f>Organización_Modular!F93</f>
        <v xml:space="preserve">Plan de Negocios </v>
      </c>
      <c r="E232" s="11" t="str">
        <f>Organización_Modular!G93</f>
        <v>VI</v>
      </c>
      <c r="F232" s="11">
        <f>Organización_Modular!H93</f>
        <v>1</v>
      </c>
      <c r="G232" s="11">
        <f>Organización_Modular!I93</f>
        <v>1</v>
      </c>
      <c r="H232" s="12">
        <f>SUM(F232:G232)</f>
        <v>2</v>
      </c>
      <c r="I232" s="12">
        <f>F232*16</f>
        <v>16</v>
      </c>
      <c r="J232" s="12">
        <f>G232*32</f>
        <v>32</v>
      </c>
      <c r="K232" s="12">
        <f>SUM(I232:J232)</f>
        <v>48</v>
      </c>
      <c r="L232" s="299" t="s">
        <v>1042</v>
      </c>
      <c r="M232" s="95" t="str">
        <f t="shared" si="5"/>
        <v xml:space="preserve">C2.I1 Elabora un plan de negocios de acuerdo al estudios de mercado, a la oferta y demanda,  población objetivo,  considerando la normativa vigente. </v>
      </c>
    </row>
    <row r="233" spans="1:13" ht="105.75" customHeight="1" x14ac:dyDescent="0.2">
      <c r="A233" s="296"/>
      <c r="B233" s="175" t="str">
        <f>Capacidades!M823</f>
        <v>C2.I2 Elabora  un plan de producción, organización y financiamiento  evaluando la ubicación, fuentes de financiamiento y costos.</v>
      </c>
      <c r="C233" s="174" t="s">
        <v>1040</v>
      </c>
      <c r="D233" s="13"/>
      <c r="E233" s="13"/>
      <c r="F233" s="13"/>
      <c r="G233" s="13"/>
      <c r="H233" s="14"/>
      <c r="I233" s="14"/>
      <c r="J233" s="14"/>
      <c r="K233" s="14"/>
      <c r="L233" s="300"/>
      <c r="M233" s="95" t="str">
        <f t="shared" si="5"/>
        <v>C2.I2 Elabora  un plan de producción, organización y financiamiento  evaluando la ubicación, fuentes de financiamiento y costos.</v>
      </c>
    </row>
    <row r="234" spans="1:13" ht="67.5" customHeight="1" x14ac:dyDescent="0.2">
      <c r="A234" s="296"/>
      <c r="B234" s="175" t="str">
        <f>Capacidades!M824</f>
        <v xml:space="preserve">C2.I3 Implementa  el plan de negocios de manera piloto evaluando el resultado. </v>
      </c>
      <c r="C234" s="174" t="s">
        <v>1041</v>
      </c>
      <c r="D234" s="13"/>
      <c r="E234" s="13"/>
      <c r="F234" s="13"/>
      <c r="G234" s="13"/>
      <c r="H234" s="14"/>
      <c r="I234" s="14"/>
      <c r="J234" s="14"/>
      <c r="K234" s="14"/>
      <c r="L234" s="300"/>
      <c r="M234" s="95" t="str">
        <f t="shared" si="5"/>
        <v xml:space="preserve">C2.I3 Implementa  el plan de negocios de manera piloto evaluando el resultado. </v>
      </c>
    </row>
    <row r="235" spans="1:13" hidden="1" x14ac:dyDescent="0.2">
      <c r="A235" s="296"/>
      <c r="B235" s="175" t="str">
        <f>Capacidades!M825</f>
        <v xml:space="preserve">   </v>
      </c>
      <c r="C235" s="174"/>
      <c r="D235" s="13"/>
      <c r="E235" s="13"/>
      <c r="F235" s="13"/>
      <c r="G235" s="13"/>
      <c r="H235" s="14"/>
      <c r="I235" s="14"/>
      <c r="J235" s="14"/>
      <c r="K235" s="14"/>
      <c r="L235" s="300"/>
      <c r="M235" s="95" t="str">
        <f t="shared" si="5"/>
        <v xml:space="preserve">   </v>
      </c>
    </row>
    <row r="236" spans="1:13" hidden="1" x14ac:dyDescent="0.2">
      <c r="A236" s="296"/>
      <c r="B236" s="175" t="str">
        <f>Capacidades!M826</f>
        <v xml:space="preserve">   </v>
      </c>
      <c r="C236" s="174"/>
      <c r="D236" s="13"/>
      <c r="E236" s="13"/>
      <c r="F236" s="14"/>
      <c r="G236" s="14"/>
      <c r="H236" s="14"/>
      <c r="I236" s="14"/>
      <c r="J236" s="14"/>
      <c r="K236" s="14"/>
      <c r="L236" s="300"/>
      <c r="M236" s="95" t="str">
        <f t="shared" si="5"/>
        <v xml:space="preserve">   </v>
      </c>
    </row>
    <row r="237" spans="1:13" hidden="1" x14ac:dyDescent="0.2">
      <c r="A237" s="296"/>
      <c r="B237" s="175" t="str">
        <f>Capacidades!M827</f>
        <v xml:space="preserve">   </v>
      </c>
      <c r="C237" s="174"/>
      <c r="D237" s="13"/>
      <c r="E237" s="13"/>
      <c r="F237" s="14"/>
      <c r="G237" s="14"/>
      <c r="H237" s="14"/>
      <c r="I237" s="14"/>
      <c r="J237" s="14"/>
      <c r="K237" s="14"/>
      <c r="L237" s="300"/>
      <c r="M237" s="95" t="str">
        <f t="shared" si="5"/>
        <v xml:space="preserve">   </v>
      </c>
    </row>
    <row r="238" spans="1:13" hidden="1" x14ac:dyDescent="0.2">
      <c r="A238" s="296"/>
      <c r="B238" s="175" t="str">
        <f>Capacidades!M828</f>
        <v xml:space="preserve">   </v>
      </c>
      <c r="C238" s="174"/>
      <c r="D238" s="13"/>
      <c r="E238" s="13"/>
      <c r="F238" s="14"/>
      <c r="G238" s="14"/>
      <c r="H238" s="14"/>
      <c r="I238" s="14"/>
      <c r="J238" s="14"/>
      <c r="K238" s="14"/>
      <c r="L238" s="300"/>
      <c r="M238" s="95" t="str">
        <f t="shared" si="5"/>
        <v xml:space="preserve">   </v>
      </c>
    </row>
    <row r="239" spans="1:13" hidden="1" x14ac:dyDescent="0.2">
      <c r="A239" s="296"/>
      <c r="B239" s="175" t="str">
        <f>Capacidades!M829</f>
        <v xml:space="preserve">   </v>
      </c>
      <c r="C239" s="174"/>
      <c r="D239" s="13"/>
      <c r="E239" s="13"/>
      <c r="F239" s="14"/>
      <c r="G239" s="14"/>
      <c r="H239" s="14"/>
      <c r="I239" s="14"/>
      <c r="J239" s="14"/>
      <c r="K239" s="14"/>
      <c r="L239" s="300"/>
      <c r="M239" s="95" t="str">
        <f t="shared" si="5"/>
        <v xml:space="preserve">   </v>
      </c>
    </row>
    <row r="240" spans="1:13" hidden="1" x14ac:dyDescent="0.2">
      <c r="A240" s="296"/>
      <c r="B240" s="175" t="str">
        <f>Capacidades!M830</f>
        <v xml:space="preserve">   </v>
      </c>
      <c r="C240" s="174"/>
      <c r="D240" s="13"/>
      <c r="E240" s="13"/>
      <c r="F240" s="13"/>
      <c r="G240" s="13"/>
      <c r="H240" s="14"/>
      <c r="I240" s="14"/>
      <c r="J240" s="14"/>
      <c r="K240" s="14"/>
      <c r="L240" s="300"/>
      <c r="M240" s="95" t="str">
        <f t="shared" si="5"/>
        <v xml:space="preserve">   </v>
      </c>
    </row>
    <row r="241" spans="1:13" hidden="1" x14ac:dyDescent="0.2">
      <c r="A241" s="297"/>
      <c r="B241" s="175" t="str">
        <f>Capacidades!M831</f>
        <v xml:space="preserve">   </v>
      </c>
      <c r="C241" s="177"/>
      <c r="D241" s="13"/>
      <c r="E241" s="13"/>
      <c r="F241" s="13"/>
      <c r="G241" s="13"/>
      <c r="H241" s="14"/>
      <c r="I241" s="14"/>
      <c r="J241" s="14"/>
      <c r="K241" s="14"/>
      <c r="L241" s="300"/>
      <c r="M241" s="95" t="str">
        <f t="shared" si="5"/>
        <v xml:space="preserve">   </v>
      </c>
    </row>
    <row r="242" spans="1:13" hidden="1" x14ac:dyDescent="0.2">
      <c r="A242" s="295" t="str">
        <f>Capacidades!L832</f>
        <v xml:space="preserve">       </v>
      </c>
      <c r="B242" s="175" t="str">
        <f>Capacidades!M832</f>
        <v xml:space="preserve">   </v>
      </c>
      <c r="C242" s="174"/>
      <c r="D242" s="11">
        <f>Organización_Modular!F94</f>
        <v>0</v>
      </c>
      <c r="E242" s="11">
        <f>Organización_Modular!G94</f>
        <v>0</v>
      </c>
      <c r="F242" s="11">
        <f>Organización_Modular!H94</f>
        <v>0</v>
      </c>
      <c r="G242" s="11">
        <f>Organización_Modular!I94</f>
        <v>0</v>
      </c>
      <c r="H242" s="12">
        <f>SUM(F242:G242)</f>
        <v>0</v>
      </c>
      <c r="I242" s="12">
        <f>F242*16</f>
        <v>0</v>
      </c>
      <c r="J242" s="12">
        <f>G242*32</f>
        <v>0</v>
      </c>
      <c r="K242" s="12">
        <f>SUM(I242:J242)</f>
        <v>0</v>
      </c>
      <c r="L242" s="299"/>
      <c r="M242" s="95" t="str">
        <f t="shared" si="5"/>
        <v xml:space="preserve">   </v>
      </c>
    </row>
    <row r="243" spans="1:13" hidden="1" x14ac:dyDescent="0.2">
      <c r="A243" s="296"/>
      <c r="B243" s="175" t="str">
        <f>Capacidades!M833</f>
        <v xml:space="preserve">   </v>
      </c>
      <c r="C243" s="174"/>
      <c r="D243" s="13"/>
      <c r="E243" s="13"/>
      <c r="F243" s="13"/>
      <c r="G243" s="13"/>
      <c r="H243" s="14"/>
      <c r="I243" s="14"/>
      <c r="J243" s="14"/>
      <c r="K243" s="14"/>
      <c r="L243" s="300"/>
      <c r="M243" s="95" t="str">
        <f t="shared" si="5"/>
        <v xml:space="preserve">   </v>
      </c>
    </row>
    <row r="244" spans="1:13" hidden="1" x14ac:dyDescent="0.2">
      <c r="A244" s="296"/>
      <c r="B244" s="175" t="str">
        <f>Capacidades!M834</f>
        <v xml:space="preserve">   </v>
      </c>
      <c r="C244" s="174"/>
      <c r="D244" s="13"/>
      <c r="E244" s="13"/>
      <c r="F244" s="13"/>
      <c r="G244" s="13"/>
      <c r="H244" s="14"/>
      <c r="I244" s="14"/>
      <c r="J244" s="14"/>
      <c r="K244" s="14"/>
      <c r="L244" s="300"/>
      <c r="M244" s="95" t="str">
        <f t="shared" si="5"/>
        <v xml:space="preserve">   </v>
      </c>
    </row>
    <row r="245" spans="1:13" ht="11.25" hidden="1" customHeight="1" x14ac:dyDescent="0.2">
      <c r="A245" s="296"/>
      <c r="B245" s="175" t="str">
        <f>Capacidades!M835</f>
        <v xml:space="preserve">   </v>
      </c>
      <c r="C245" s="174"/>
      <c r="D245" s="13"/>
      <c r="E245" s="13"/>
      <c r="F245" s="13"/>
      <c r="G245" s="13"/>
      <c r="H245" s="14"/>
      <c r="I245" s="14"/>
      <c r="J245" s="14"/>
      <c r="K245" s="14"/>
      <c r="L245" s="300"/>
      <c r="M245" s="95" t="str">
        <f t="shared" si="5"/>
        <v xml:space="preserve">   </v>
      </c>
    </row>
    <row r="246" spans="1:13" hidden="1" x14ac:dyDescent="0.2">
      <c r="A246" s="296"/>
      <c r="B246" s="175" t="str">
        <f>Capacidades!M836</f>
        <v xml:space="preserve">   </v>
      </c>
      <c r="C246" s="174"/>
      <c r="D246" s="13"/>
      <c r="E246" s="13"/>
      <c r="F246" s="14"/>
      <c r="G246" s="14"/>
      <c r="H246" s="14"/>
      <c r="I246" s="14"/>
      <c r="J246" s="14"/>
      <c r="K246" s="14"/>
      <c r="L246" s="300"/>
      <c r="M246" s="95" t="str">
        <f t="shared" si="5"/>
        <v xml:space="preserve">   </v>
      </c>
    </row>
    <row r="247" spans="1:13" hidden="1" x14ac:dyDescent="0.2">
      <c r="A247" s="296"/>
      <c r="B247" s="175" t="str">
        <f>Capacidades!M837</f>
        <v xml:space="preserve">   </v>
      </c>
      <c r="C247" s="174"/>
      <c r="D247" s="13"/>
      <c r="E247" s="13"/>
      <c r="F247" s="14"/>
      <c r="G247" s="14"/>
      <c r="H247" s="14"/>
      <c r="I247" s="14"/>
      <c r="J247" s="14"/>
      <c r="K247" s="14"/>
      <c r="L247" s="300"/>
      <c r="M247" s="95" t="str">
        <f t="shared" si="5"/>
        <v xml:space="preserve">   </v>
      </c>
    </row>
    <row r="248" spans="1:13" hidden="1" x14ac:dyDescent="0.2">
      <c r="A248" s="296"/>
      <c r="B248" s="175" t="str">
        <f>Capacidades!M838</f>
        <v xml:space="preserve">   </v>
      </c>
      <c r="C248" s="174"/>
      <c r="D248" s="13"/>
      <c r="E248" s="13"/>
      <c r="F248" s="14"/>
      <c r="G248" s="14"/>
      <c r="H248" s="14"/>
      <c r="I248" s="14"/>
      <c r="J248" s="14"/>
      <c r="K248" s="14"/>
      <c r="L248" s="300"/>
      <c r="M248" s="95" t="str">
        <f t="shared" si="5"/>
        <v xml:space="preserve">   </v>
      </c>
    </row>
    <row r="249" spans="1:13" hidden="1" x14ac:dyDescent="0.2">
      <c r="A249" s="296"/>
      <c r="B249" s="175" t="str">
        <f>Capacidades!M839</f>
        <v xml:space="preserve">   </v>
      </c>
      <c r="C249" s="174"/>
      <c r="D249" s="13"/>
      <c r="E249" s="13"/>
      <c r="F249" s="14"/>
      <c r="G249" s="14"/>
      <c r="H249" s="14"/>
      <c r="I249" s="14"/>
      <c r="J249" s="14"/>
      <c r="K249" s="14"/>
      <c r="L249" s="300"/>
      <c r="M249" s="95" t="str">
        <f t="shared" si="5"/>
        <v xml:space="preserve">   </v>
      </c>
    </row>
    <row r="250" spans="1:13" hidden="1" x14ac:dyDescent="0.2">
      <c r="A250" s="296"/>
      <c r="B250" s="175" t="str">
        <f>Capacidades!M840</f>
        <v xml:space="preserve">   </v>
      </c>
      <c r="C250" s="174"/>
      <c r="D250" s="13"/>
      <c r="E250" s="13"/>
      <c r="F250" s="13"/>
      <c r="G250" s="13"/>
      <c r="H250" s="14"/>
      <c r="I250" s="14"/>
      <c r="J250" s="14"/>
      <c r="K250" s="14"/>
      <c r="L250" s="300"/>
      <c r="M250" s="95" t="str">
        <f t="shared" si="5"/>
        <v xml:space="preserve">   </v>
      </c>
    </row>
    <row r="251" spans="1:13" hidden="1" x14ac:dyDescent="0.2">
      <c r="A251" s="297"/>
      <c r="B251" s="175" t="str">
        <f>Capacidades!M841</f>
        <v xml:space="preserve">   </v>
      </c>
      <c r="C251" s="177"/>
      <c r="D251" s="13"/>
      <c r="E251" s="13"/>
      <c r="F251" s="13"/>
      <c r="G251" s="13"/>
      <c r="H251" s="14"/>
      <c r="I251" s="14"/>
      <c r="J251" s="14"/>
      <c r="K251" s="14"/>
      <c r="L251" s="300"/>
      <c r="M251" s="95" t="str">
        <f t="shared" si="5"/>
        <v xml:space="preserve">   </v>
      </c>
    </row>
    <row r="252" spans="1:13" hidden="1" x14ac:dyDescent="0.2">
      <c r="A252" s="295" t="str">
        <f>Capacidades!L842</f>
        <v xml:space="preserve">       </v>
      </c>
      <c r="B252" s="175" t="str">
        <f>Capacidades!M842</f>
        <v xml:space="preserve">   </v>
      </c>
      <c r="C252" s="174"/>
      <c r="D252" s="11">
        <f>Organización_Modular!F95</f>
        <v>0</v>
      </c>
      <c r="E252" s="11">
        <f>Organización_Modular!G95</f>
        <v>0</v>
      </c>
      <c r="F252" s="11">
        <f>Organización_Modular!H95</f>
        <v>0</v>
      </c>
      <c r="G252" s="11">
        <f>Organización_Modular!I95</f>
        <v>0</v>
      </c>
      <c r="H252" s="12">
        <f>SUM(F252:G252)</f>
        <v>0</v>
      </c>
      <c r="I252" s="12">
        <f>F252*16</f>
        <v>0</v>
      </c>
      <c r="J252" s="12">
        <f>G252*32</f>
        <v>0</v>
      </c>
      <c r="K252" s="12">
        <f>SUM(I252:J252)</f>
        <v>0</v>
      </c>
      <c r="L252" s="299"/>
      <c r="M252" s="95" t="str">
        <f t="shared" si="5"/>
        <v xml:space="preserve">   </v>
      </c>
    </row>
    <row r="253" spans="1:13" hidden="1" x14ac:dyDescent="0.2">
      <c r="A253" s="296"/>
      <c r="B253" s="175" t="str">
        <f>Capacidades!M843</f>
        <v xml:space="preserve">   </v>
      </c>
      <c r="C253" s="174"/>
      <c r="D253" s="13"/>
      <c r="E253" s="13"/>
      <c r="F253" s="13"/>
      <c r="G253" s="13"/>
      <c r="H253" s="14"/>
      <c r="I253" s="14"/>
      <c r="J253" s="14"/>
      <c r="K253" s="14"/>
      <c r="L253" s="300"/>
      <c r="M253" s="95" t="str">
        <f t="shared" si="5"/>
        <v xml:space="preserve">   </v>
      </c>
    </row>
    <row r="254" spans="1:13" hidden="1" x14ac:dyDescent="0.2">
      <c r="A254" s="296"/>
      <c r="B254" s="175" t="str">
        <f>Capacidades!M844</f>
        <v xml:space="preserve">   </v>
      </c>
      <c r="C254" s="174"/>
      <c r="D254" s="13"/>
      <c r="E254" s="13"/>
      <c r="F254" s="13"/>
      <c r="G254" s="13"/>
      <c r="H254" s="14"/>
      <c r="I254" s="14"/>
      <c r="J254" s="14"/>
      <c r="K254" s="14"/>
      <c r="L254" s="300"/>
      <c r="M254" s="95" t="str">
        <f t="shared" si="5"/>
        <v xml:space="preserve">   </v>
      </c>
    </row>
    <row r="255" spans="1:13" hidden="1" x14ac:dyDescent="0.2">
      <c r="A255" s="296"/>
      <c r="B255" s="175" t="str">
        <f>Capacidades!M845</f>
        <v xml:space="preserve">   </v>
      </c>
      <c r="C255" s="174"/>
      <c r="D255" s="13"/>
      <c r="E255" s="13"/>
      <c r="F255" s="13"/>
      <c r="G255" s="13"/>
      <c r="H255" s="14"/>
      <c r="I255" s="14"/>
      <c r="J255" s="14"/>
      <c r="K255" s="14"/>
      <c r="L255" s="300"/>
      <c r="M255" s="95" t="str">
        <f t="shared" si="5"/>
        <v xml:space="preserve">   </v>
      </c>
    </row>
    <row r="256" spans="1:13" hidden="1" x14ac:dyDescent="0.2">
      <c r="A256" s="296"/>
      <c r="B256" s="175" t="str">
        <f>Capacidades!M846</f>
        <v xml:space="preserve">   </v>
      </c>
      <c r="C256" s="174"/>
      <c r="D256" s="13"/>
      <c r="E256" s="13"/>
      <c r="F256" s="14"/>
      <c r="G256" s="14"/>
      <c r="H256" s="14"/>
      <c r="I256" s="14"/>
      <c r="J256" s="14"/>
      <c r="K256" s="14"/>
      <c r="L256" s="300"/>
      <c r="M256" s="95" t="str">
        <f t="shared" si="5"/>
        <v xml:space="preserve">   </v>
      </c>
    </row>
    <row r="257" spans="1:13" hidden="1" x14ac:dyDescent="0.2">
      <c r="A257" s="296"/>
      <c r="B257" s="175" t="str">
        <f>Capacidades!M847</f>
        <v xml:space="preserve">   </v>
      </c>
      <c r="C257" s="174"/>
      <c r="D257" s="13"/>
      <c r="E257" s="13"/>
      <c r="F257" s="14"/>
      <c r="G257" s="14"/>
      <c r="H257" s="14"/>
      <c r="I257" s="14"/>
      <c r="J257" s="14"/>
      <c r="K257" s="14"/>
      <c r="L257" s="300"/>
      <c r="M257" s="95" t="str">
        <f t="shared" si="5"/>
        <v xml:space="preserve">   </v>
      </c>
    </row>
    <row r="258" spans="1:13" hidden="1" x14ac:dyDescent="0.2">
      <c r="A258" s="296"/>
      <c r="B258" s="175" t="str">
        <f>Capacidades!M848</f>
        <v xml:space="preserve">   </v>
      </c>
      <c r="C258" s="174"/>
      <c r="D258" s="13"/>
      <c r="E258" s="13"/>
      <c r="F258" s="14"/>
      <c r="G258" s="14"/>
      <c r="H258" s="14"/>
      <c r="I258" s="14"/>
      <c r="J258" s="14"/>
      <c r="K258" s="14"/>
      <c r="L258" s="300"/>
      <c r="M258" s="95" t="str">
        <f t="shared" si="5"/>
        <v xml:space="preserve">   </v>
      </c>
    </row>
    <row r="259" spans="1:13" hidden="1" x14ac:dyDescent="0.2">
      <c r="A259" s="296"/>
      <c r="B259" s="175" t="str">
        <f>Capacidades!M849</f>
        <v xml:space="preserve">   </v>
      </c>
      <c r="C259" s="174"/>
      <c r="D259" s="13"/>
      <c r="E259" s="13"/>
      <c r="F259" s="14"/>
      <c r="G259" s="14"/>
      <c r="H259" s="14"/>
      <c r="I259" s="14"/>
      <c r="J259" s="14"/>
      <c r="K259" s="14"/>
      <c r="L259" s="300"/>
      <c r="M259" s="95" t="str">
        <f t="shared" si="5"/>
        <v xml:space="preserve">   </v>
      </c>
    </row>
    <row r="260" spans="1:13" hidden="1" x14ac:dyDescent="0.2">
      <c r="A260" s="296"/>
      <c r="B260" s="175" t="str">
        <f>Capacidades!M850</f>
        <v xml:space="preserve">   </v>
      </c>
      <c r="C260" s="174"/>
      <c r="D260" s="13"/>
      <c r="E260" s="13"/>
      <c r="F260" s="13"/>
      <c r="G260" s="13"/>
      <c r="H260" s="14"/>
      <c r="I260" s="14"/>
      <c r="J260" s="14"/>
      <c r="K260" s="14"/>
      <c r="L260" s="300"/>
      <c r="M260" s="95" t="str">
        <f t="shared" si="5"/>
        <v xml:space="preserve">   </v>
      </c>
    </row>
    <row r="261" spans="1:13" hidden="1" x14ac:dyDescent="0.2">
      <c r="A261" s="297"/>
      <c r="B261" s="175" t="str">
        <f>Capacidades!M851</f>
        <v xml:space="preserve">   </v>
      </c>
      <c r="C261" s="177"/>
      <c r="D261" s="13"/>
      <c r="E261" s="13"/>
      <c r="F261" s="13"/>
      <c r="G261" s="13"/>
      <c r="H261" s="14"/>
      <c r="I261" s="14"/>
      <c r="J261" s="14"/>
      <c r="K261" s="14"/>
      <c r="L261" s="300"/>
      <c r="M261" s="95" t="str">
        <f t="shared" si="5"/>
        <v xml:space="preserve">   </v>
      </c>
    </row>
    <row r="262" spans="1:13" hidden="1" x14ac:dyDescent="0.2">
      <c r="A262" s="295" t="str">
        <f>Capacidades!L852</f>
        <v xml:space="preserve">       </v>
      </c>
      <c r="B262" s="175" t="str">
        <f>Capacidades!M852</f>
        <v xml:space="preserve">   </v>
      </c>
      <c r="C262" s="174"/>
      <c r="D262" s="11">
        <f>Organización_Modular!F96</f>
        <v>0</v>
      </c>
      <c r="E262" s="11">
        <f>Organización_Modular!G96</f>
        <v>0</v>
      </c>
      <c r="F262" s="11">
        <f>Organización_Modular!H96</f>
        <v>0</v>
      </c>
      <c r="G262" s="11">
        <f>Organización_Modular!I96</f>
        <v>0</v>
      </c>
      <c r="H262" s="12">
        <f>SUM(F262:G262)</f>
        <v>0</v>
      </c>
      <c r="I262" s="12">
        <f>F262*16</f>
        <v>0</v>
      </c>
      <c r="J262" s="12">
        <f>G262*32</f>
        <v>0</v>
      </c>
      <c r="K262" s="12">
        <f>SUM(I262:J262)</f>
        <v>0</v>
      </c>
      <c r="L262" s="299"/>
      <c r="M262" s="95" t="str">
        <f t="shared" si="5"/>
        <v xml:space="preserve">   </v>
      </c>
    </row>
    <row r="263" spans="1:13" hidden="1" x14ac:dyDescent="0.2">
      <c r="A263" s="296"/>
      <c r="B263" s="175" t="str">
        <f>Capacidades!M853</f>
        <v xml:space="preserve">   </v>
      </c>
      <c r="C263" s="174"/>
      <c r="D263" s="13"/>
      <c r="E263" s="13"/>
      <c r="F263" s="13"/>
      <c r="G263" s="13"/>
      <c r="H263" s="14"/>
      <c r="I263" s="14"/>
      <c r="J263" s="14"/>
      <c r="K263" s="14"/>
      <c r="L263" s="300"/>
      <c r="M263" s="95" t="str">
        <f t="shared" si="5"/>
        <v xml:space="preserve">   </v>
      </c>
    </row>
    <row r="264" spans="1:13" hidden="1" x14ac:dyDescent="0.2">
      <c r="A264" s="296"/>
      <c r="B264" s="175" t="str">
        <f>Capacidades!M854</f>
        <v xml:space="preserve">   </v>
      </c>
      <c r="C264" s="174"/>
      <c r="D264" s="13"/>
      <c r="E264" s="13"/>
      <c r="F264" s="13"/>
      <c r="G264" s="13"/>
      <c r="H264" s="14"/>
      <c r="I264" s="14"/>
      <c r="J264" s="14"/>
      <c r="K264" s="14"/>
      <c r="L264" s="300"/>
      <c r="M264" s="95" t="str">
        <f t="shared" si="5"/>
        <v xml:space="preserve">   </v>
      </c>
    </row>
    <row r="265" spans="1:13" ht="8.25" hidden="1" customHeight="1" x14ac:dyDescent="0.2">
      <c r="A265" s="296"/>
      <c r="B265" s="175" t="str">
        <f>Capacidades!M855</f>
        <v xml:space="preserve">   </v>
      </c>
      <c r="C265" s="174"/>
      <c r="D265" s="13"/>
      <c r="E265" s="13"/>
      <c r="F265" s="13"/>
      <c r="G265" s="13"/>
      <c r="H265" s="14"/>
      <c r="I265" s="14"/>
      <c r="J265" s="14"/>
      <c r="K265" s="14"/>
      <c r="L265" s="300"/>
      <c r="M265" s="95" t="str">
        <f t="shared" si="5"/>
        <v xml:space="preserve">   </v>
      </c>
    </row>
    <row r="266" spans="1:13" hidden="1" x14ac:dyDescent="0.2">
      <c r="A266" s="296"/>
      <c r="B266" s="175" t="str">
        <f>Capacidades!M856</f>
        <v xml:space="preserve">   </v>
      </c>
      <c r="C266" s="174"/>
      <c r="D266" s="13"/>
      <c r="E266" s="13"/>
      <c r="F266" s="14"/>
      <c r="G266" s="14"/>
      <c r="H266" s="14"/>
      <c r="I266" s="14"/>
      <c r="J266" s="14"/>
      <c r="K266" s="14"/>
      <c r="L266" s="300"/>
      <c r="M266" s="95" t="str">
        <f t="shared" si="5"/>
        <v xml:space="preserve">   </v>
      </c>
    </row>
    <row r="267" spans="1:13" hidden="1" x14ac:dyDescent="0.2">
      <c r="A267" s="296"/>
      <c r="B267" s="175" t="str">
        <f>Capacidades!M857</f>
        <v xml:space="preserve">   </v>
      </c>
      <c r="C267" s="174"/>
      <c r="D267" s="13"/>
      <c r="E267" s="13"/>
      <c r="F267" s="14"/>
      <c r="G267" s="14"/>
      <c r="H267" s="14"/>
      <c r="I267" s="14"/>
      <c r="J267" s="14"/>
      <c r="K267" s="14"/>
      <c r="L267" s="300"/>
      <c r="M267" s="95" t="str">
        <f t="shared" si="5"/>
        <v xml:space="preserve">   </v>
      </c>
    </row>
    <row r="268" spans="1:13" hidden="1" x14ac:dyDescent="0.2">
      <c r="A268" s="296"/>
      <c r="B268" s="175" t="str">
        <f>Capacidades!M858</f>
        <v xml:space="preserve">   </v>
      </c>
      <c r="C268" s="174"/>
      <c r="D268" s="13"/>
      <c r="E268" s="13"/>
      <c r="F268" s="14"/>
      <c r="G268" s="14"/>
      <c r="H268" s="14"/>
      <c r="I268" s="14"/>
      <c r="J268" s="14"/>
      <c r="K268" s="14"/>
      <c r="L268" s="300"/>
      <c r="M268" s="95" t="str">
        <f t="shared" si="5"/>
        <v xml:space="preserve">   </v>
      </c>
    </row>
    <row r="269" spans="1:13" hidden="1" x14ac:dyDescent="0.2">
      <c r="A269" s="296"/>
      <c r="B269" s="175" t="str">
        <f>Capacidades!M859</f>
        <v xml:space="preserve">   </v>
      </c>
      <c r="C269" s="174"/>
      <c r="D269" s="13"/>
      <c r="E269" s="13"/>
      <c r="F269" s="14"/>
      <c r="G269" s="14"/>
      <c r="H269" s="14"/>
      <c r="I269" s="14"/>
      <c r="J269" s="14"/>
      <c r="K269" s="14"/>
      <c r="L269" s="300"/>
      <c r="M269" s="95" t="str">
        <f t="shared" si="5"/>
        <v xml:space="preserve">   </v>
      </c>
    </row>
    <row r="270" spans="1:13" hidden="1" x14ac:dyDescent="0.2">
      <c r="A270" s="296"/>
      <c r="B270" s="175" t="str">
        <f>Capacidades!M860</f>
        <v xml:space="preserve">   </v>
      </c>
      <c r="C270" s="174"/>
      <c r="D270" s="13"/>
      <c r="E270" s="13"/>
      <c r="F270" s="13"/>
      <c r="G270" s="13"/>
      <c r="H270" s="14"/>
      <c r="I270" s="14"/>
      <c r="J270" s="14"/>
      <c r="K270" s="14"/>
      <c r="L270" s="300"/>
      <c r="M270" s="95" t="str">
        <f t="shared" si="5"/>
        <v xml:space="preserve">   </v>
      </c>
    </row>
    <row r="271" spans="1:13" hidden="1" x14ac:dyDescent="0.2">
      <c r="A271" s="297"/>
      <c r="B271" s="175" t="str">
        <f>Capacidades!M861</f>
        <v xml:space="preserve">   </v>
      </c>
      <c r="C271" s="177"/>
      <c r="D271" s="13"/>
      <c r="E271" s="13"/>
      <c r="F271" s="13"/>
      <c r="G271" s="13"/>
      <c r="H271" s="14"/>
      <c r="I271" s="14"/>
      <c r="J271" s="14"/>
      <c r="K271" s="14"/>
      <c r="L271" s="300"/>
      <c r="M271" s="95" t="str">
        <f t="shared" si="5"/>
        <v xml:space="preserve">   </v>
      </c>
    </row>
    <row r="272" spans="1:13" hidden="1" x14ac:dyDescent="0.2">
      <c r="A272" s="295" t="str">
        <f>Capacidades!L862</f>
        <v xml:space="preserve">       </v>
      </c>
      <c r="B272" s="175" t="str">
        <f>Capacidades!M862</f>
        <v xml:space="preserve">   </v>
      </c>
      <c r="C272" s="174"/>
      <c r="D272" s="11">
        <f>Organización_Modular!F97</f>
        <v>0</v>
      </c>
      <c r="E272" s="11">
        <f>Organización_Modular!G97</f>
        <v>0</v>
      </c>
      <c r="F272" s="11">
        <f>Organización_Modular!H97</f>
        <v>0</v>
      </c>
      <c r="G272" s="11">
        <f>Organización_Modular!I97</f>
        <v>0</v>
      </c>
      <c r="H272" s="12">
        <f>SUM(F272:G272)</f>
        <v>0</v>
      </c>
      <c r="I272" s="12">
        <f>F272*16</f>
        <v>0</v>
      </c>
      <c r="J272" s="12">
        <f>G272*32</f>
        <v>0</v>
      </c>
      <c r="K272" s="12">
        <f>SUM(I272:J272)</f>
        <v>0</v>
      </c>
      <c r="L272" s="299"/>
      <c r="M272" s="95" t="str">
        <f t="shared" si="5"/>
        <v xml:space="preserve">   </v>
      </c>
    </row>
    <row r="273" spans="1:13" hidden="1" x14ac:dyDescent="0.2">
      <c r="A273" s="296"/>
      <c r="B273" s="175" t="str">
        <f>Capacidades!M863</f>
        <v xml:space="preserve">   </v>
      </c>
      <c r="C273" s="174"/>
      <c r="D273" s="13"/>
      <c r="E273" s="13"/>
      <c r="F273" s="13"/>
      <c r="G273" s="13"/>
      <c r="H273" s="14"/>
      <c r="I273" s="14"/>
      <c r="J273" s="14"/>
      <c r="K273" s="14"/>
      <c r="L273" s="300"/>
      <c r="M273" s="95" t="str">
        <f t="shared" si="5"/>
        <v xml:space="preserve">   </v>
      </c>
    </row>
    <row r="274" spans="1:13" hidden="1" x14ac:dyDescent="0.2">
      <c r="A274" s="296"/>
      <c r="B274" s="175" t="str">
        <f>Capacidades!M864</f>
        <v xml:space="preserve">   </v>
      </c>
      <c r="C274" s="174"/>
      <c r="D274" s="13"/>
      <c r="E274" s="13"/>
      <c r="F274" s="13"/>
      <c r="G274" s="13"/>
      <c r="H274" s="14"/>
      <c r="I274" s="14"/>
      <c r="J274" s="14"/>
      <c r="K274" s="14"/>
      <c r="L274" s="300"/>
      <c r="M274" s="95" t="str">
        <f t="shared" si="5"/>
        <v xml:space="preserve">   </v>
      </c>
    </row>
    <row r="275" spans="1:13" hidden="1" x14ac:dyDescent="0.2">
      <c r="A275" s="296"/>
      <c r="B275" s="175" t="str">
        <f>Capacidades!M865</f>
        <v xml:space="preserve">   </v>
      </c>
      <c r="C275" s="174"/>
      <c r="D275" s="13"/>
      <c r="E275" s="13"/>
      <c r="F275" s="13"/>
      <c r="G275" s="13"/>
      <c r="H275" s="14"/>
      <c r="I275" s="14"/>
      <c r="J275" s="14"/>
      <c r="K275" s="14"/>
      <c r="L275" s="300"/>
      <c r="M275" s="95" t="str">
        <f t="shared" si="5"/>
        <v xml:space="preserve">   </v>
      </c>
    </row>
    <row r="276" spans="1:13" hidden="1" x14ac:dyDescent="0.2">
      <c r="A276" s="296"/>
      <c r="B276" s="175" t="str">
        <f>Capacidades!M866</f>
        <v xml:space="preserve">   </v>
      </c>
      <c r="C276" s="174"/>
      <c r="D276" s="13"/>
      <c r="E276" s="13"/>
      <c r="F276" s="14"/>
      <c r="G276" s="14"/>
      <c r="H276" s="14"/>
      <c r="I276" s="14"/>
      <c r="J276" s="14"/>
      <c r="K276" s="14"/>
      <c r="L276" s="300"/>
      <c r="M276" s="95" t="str">
        <f t="shared" si="5"/>
        <v xml:space="preserve">   </v>
      </c>
    </row>
    <row r="277" spans="1:13" hidden="1" x14ac:dyDescent="0.2">
      <c r="A277" s="296"/>
      <c r="B277" s="175" t="str">
        <f>Capacidades!M867</f>
        <v xml:space="preserve">   </v>
      </c>
      <c r="C277" s="174"/>
      <c r="D277" s="13"/>
      <c r="E277" s="13"/>
      <c r="F277" s="14"/>
      <c r="G277" s="14"/>
      <c r="H277" s="14"/>
      <c r="I277" s="14"/>
      <c r="J277" s="14"/>
      <c r="K277" s="14"/>
      <c r="L277" s="300"/>
      <c r="M277" s="95" t="str">
        <f t="shared" si="5"/>
        <v xml:space="preserve">   </v>
      </c>
    </row>
    <row r="278" spans="1:13" hidden="1" x14ac:dyDescent="0.2">
      <c r="A278" s="296"/>
      <c r="B278" s="175" t="str">
        <f>Capacidades!M868</f>
        <v xml:space="preserve">   </v>
      </c>
      <c r="C278" s="174"/>
      <c r="D278" s="13"/>
      <c r="E278" s="13"/>
      <c r="F278" s="14"/>
      <c r="G278" s="14"/>
      <c r="H278" s="14"/>
      <c r="I278" s="14"/>
      <c r="J278" s="14"/>
      <c r="K278" s="14"/>
      <c r="L278" s="300"/>
      <c r="M278" s="95" t="str">
        <f t="shared" si="5"/>
        <v xml:space="preserve">   </v>
      </c>
    </row>
    <row r="279" spans="1:13" hidden="1" x14ac:dyDescent="0.2">
      <c r="A279" s="296"/>
      <c r="B279" s="175" t="str">
        <f>Capacidades!M869</f>
        <v xml:space="preserve">   </v>
      </c>
      <c r="C279" s="174"/>
      <c r="D279" s="13"/>
      <c r="E279" s="13"/>
      <c r="F279" s="14"/>
      <c r="G279" s="14"/>
      <c r="H279" s="14"/>
      <c r="I279" s="14"/>
      <c r="J279" s="14"/>
      <c r="K279" s="14"/>
      <c r="L279" s="300"/>
      <c r="M279" s="95" t="str">
        <f t="shared" si="5"/>
        <v xml:space="preserve">   </v>
      </c>
    </row>
    <row r="280" spans="1:13" hidden="1" x14ac:dyDescent="0.2">
      <c r="A280" s="296"/>
      <c r="B280" s="175" t="str">
        <f>Capacidades!M870</f>
        <v xml:space="preserve">   </v>
      </c>
      <c r="C280" s="174"/>
      <c r="D280" s="13"/>
      <c r="E280" s="13"/>
      <c r="F280" s="13"/>
      <c r="G280" s="13"/>
      <c r="H280" s="14"/>
      <c r="I280" s="14"/>
      <c r="J280" s="14"/>
      <c r="K280" s="14"/>
      <c r="L280" s="300"/>
      <c r="M280" s="95" t="str">
        <f t="shared" si="5"/>
        <v xml:space="preserve">   </v>
      </c>
    </row>
    <row r="281" spans="1:13" hidden="1" x14ac:dyDescent="0.2">
      <c r="A281" s="297"/>
      <c r="B281" s="175" t="str">
        <f>Capacidades!M871</f>
        <v xml:space="preserve">   </v>
      </c>
      <c r="C281" s="177"/>
      <c r="D281" s="13"/>
      <c r="E281" s="13"/>
      <c r="F281" s="13"/>
      <c r="G281" s="13"/>
      <c r="H281" s="14"/>
      <c r="I281" s="14"/>
      <c r="J281" s="14"/>
      <c r="K281" s="14"/>
      <c r="L281" s="300"/>
      <c r="M281" s="95" t="str">
        <f t="shared" si="5"/>
        <v xml:space="preserve">   </v>
      </c>
    </row>
    <row r="282" spans="1:13" hidden="1" x14ac:dyDescent="0.2">
      <c r="A282" s="295" t="str">
        <f>Capacidades!L872</f>
        <v xml:space="preserve">       </v>
      </c>
      <c r="B282" s="175" t="str">
        <f>Capacidades!M872</f>
        <v xml:space="preserve">   </v>
      </c>
      <c r="C282" s="174"/>
      <c r="D282" s="11">
        <f>Organización_Modular!F98</f>
        <v>0</v>
      </c>
      <c r="E282" s="11">
        <f>Organización_Modular!G98</f>
        <v>0</v>
      </c>
      <c r="F282" s="11">
        <f>Organización_Modular!H98</f>
        <v>0</v>
      </c>
      <c r="G282" s="11">
        <f>Organización_Modular!I98</f>
        <v>0</v>
      </c>
      <c r="H282" s="12">
        <f>SUM(F282:G282)</f>
        <v>0</v>
      </c>
      <c r="I282" s="12">
        <f>F282*16</f>
        <v>0</v>
      </c>
      <c r="J282" s="12">
        <f>G282*32</f>
        <v>0</v>
      </c>
      <c r="K282" s="12">
        <f>SUM(I282:J282)</f>
        <v>0</v>
      </c>
      <c r="L282" s="299"/>
      <c r="M282" s="95" t="str">
        <f t="shared" si="5"/>
        <v xml:space="preserve">   </v>
      </c>
    </row>
    <row r="283" spans="1:13" hidden="1" x14ac:dyDescent="0.2">
      <c r="A283" s="296"/>
      <c r="B283" s="175" t="str">
        <f>Capacidades!M873</f>
        <v xml:space="preserve">   </v>
      </c>
      <c r="C283" s="174"/>
      <c r="D283" s="13"/>
      <c r="E283" s="13"/>
      <c r="F283" s="13"/>
      <c r="G283" s="13"/>
      <c r="H283" s="14"/>
      <c r="I283" s="14"/>
      <c r="J283" s="14"/>
      <c r="K283" s="14"/>
      <c r="L283" s="300"/>
      <c r="M283" s="95" t="str">
        <f t="shared" si="5"/>
        <v xml:space="preserve">   </v>
      </c>
    </row>
    <row r="284" spans="1:13" ht="0.75" hidden="1" customHeight="1" x14ac:dyDescent="0.2">
      <c r="A284" s="296"/>
      <c r="B284" s="175" t="str">
        <f>Capacidades!M874</f>
        <v xml:space="preserve">   </v>
      </c>
      <c r="C284" s="174"/>
      <c r="D284" s="13"/>
      <c r="E284" s="13"/>
      <c r="F284" s="13"/>
      <c r="G284" s="13"/>
      <c r="H284" s="14"/>
      <c r="I284" s="14"/>
      <c r="J284" s="14"/>
      <c r="K284" s="14"/>
      <c r="L284" s="300"/>
      <c r="M284" s="95" t="str">
        <f t="shared" si="5"/>
        <v xml:space="preserve">   </v>
      </c>
    </row>
    <row r="285" spans="1:13" hidden="1" x14ac:dyDescent="0.2">
      <c r="A285" s="296"/>
      <c r="B285" s="175" t="str">
        <f>Capacidades!M875</f>
        <v xml:space="preserve">   </v>
      </c>
      <c r="C285" s="174"/>
      <c r="D285" s="13"/>
      <c r="E285" s="13"/>
      <c r="F285" s="13"/>
      <c r="G285" s="13"/>
      <c r="H285" s="14"/>
      <c r="I285" s="14"/>
      <c r="J285" s="14"/>
      <c r="K285" s="14"/>
      <c r="L285" s="300"/>
      <c r="M285" s="95" t="str">
        <f t="shared" si="5"/>
        <v xml:space="preserve">   </v>
      </c>
    </row>
    <row r="286" spans="1:13" hidden="1" x14ac:dyDescent="0.2">
      <c r="A286" s="296"/>
      <c r="B286" s="175" t="str">
        <f>Capacidades!M876</f>
        <v xml:space="preserve">   </v>
      </c>
      <c r="C286" s="174"/>
      <c r="D286" s="13"/>
      <c r="E286" s="13"/>
      <c r="F286" s="14"/>
      <c r="G286" s="14"/>
      <c r="H286" s="14"/>
      <c r="I286" s="14"/>
      <c r="J286" s="14"/>
      <c r="K286" s="14"/>
      <c r="L286" s="300"/>
      <c r="M286" s="95" t="str">
        <f t="shared" si="5"/>
        <v xml:space="preserve">   </v>
      </c>
    </row>
    <row r="287" spans="1:13" hidden="1" x14ac:dyDescent="0.2">
      <c r="A287" s="296"/>
      <c r="B287" s="175" t="str">
        <f>Capacidades!M877</f>
        <v xml:space="preserve">   </v>
      </c>
      <c r="C287" s="174"/>
      <c r="D287" s="13"/>
      <c r="E287" s="13"/>
      <c r="F287" s="14"/>
      <c r="G287" s="14"/>
      <c r="H287" s="14"/>
      <c r="I287" s="14"/>
      <c r="J287" s="14"/>
      <c r="K287" s="14"/>
      <c r="L287" s="300"/>
      <c r="M287" s="95" t="str">
        <f t="shared" ref="M287:M321" si="6">B287</f>
        <v xml:space="preserve">   </v>
      </c>
    </row>
    <row r="288" spans="1:13" hidden="1" x14ac:dyDescent="0.2">
      <c r="A288" s="296"/>
      <c r="B288" s="175" t="str">
        <f>Capacidades!M878</f>
        <v xml:space="preserve">   </v>
      </c>
      <c r="C288" s="174"/>
      <c r="D288" s="13"/>
      <c r="E288" s="13"/>
      <c r="F288" s="14"/>
      <c r="G288" s="14"/>
      <c r="H288" s="14"/>
      <c r="I288" s="14"/>
      <c r="J288" s="14"/>
      <c r="K288" s="14"/>
      <c r="L288" s="300"/>
      <c r="M288" s="95" t="str">
        <f t="shared" si="6"/>
        <v xml:space="preserve">   </v>
      </c>
    </row>
    <row r="289" spans="1:13" hidden="1" x14ac:dyDescent="0.2">
      <c r="A289" s="296"/>
      <c r="B289" s="175" t="str">
        <f>Capacidades!M879</f>
        <v xml:space="preserve">   </v>
      </c>
      <c r="C289" s="174"/>
      <c r="D289" s="13"/>
      <c r="E289" s="13"/>
      <c r="F289" s="14"/>
      <c r="G289" s="14"/>
      <c r="H289" s="14"/>
      <c r="I289" s="14"/>
      <c r="J289" s="14"/>
      <c r="K289" s="14"/>
      <c r="L289" s="300"/>
      <c r="M289" s="95" t="str">
        <f t="shared" si="6"/>
        <v xml:space="preserve">   </v>
      </c>
    </row>
    <row r="290" spans="1:13" hidden="1" x14ac:dyDescent="0.2">
      <c r="A290" s="296"/>
      <c r="B290" s="175" t="str">
        <f>Capacidades!M880</f>
        <v xml:space="preserve">   </v>
      </c>
      <c r="C290" s="174"/>
      <c r="D290" s="13"/>
      <c r="E290" s="13"/>
      <c r="F290" s="13"/>
      <c r="G290" s="13"/>
      <c r="H290" s="14"/>
      <c r="I290" s="14"/>
      <c r="J290" s="14"/>
      <c r="K290" s="14"/>
      <c r="L290" s="300"/>
      <c r="M290" s="95" t="str">
        <f t="shared" si="6"/>
        <v xml:space="preserve">   </v>
      </c>
    </row>
    <row r="291" spans="1:13" hidden="1" x14ac:dyDescent="0.2">
      <c r="A291" s="297"/>
      <c r="B291" s="175" t="str">
        <f>Capacidades!M881</f>
        <v xml:space="preserve">   </v>
      </c>
      <c r="C291" s="177"/>
      <c r="D291" s="13"/>
      <c r="E291" s="13"/>
      <c r="F291" s="13"/>
      <c r="G291" s="13"/>
      <c r="H291" s="14"/>
      <c r="I291" s="14"/>
      <c r="J291" s="14"/>
      <c r="K291" s="14"/>
      <c r="L291" s="300"/>
      <c r="M291" s="95" t="str">
        <f t="shared" si="6"/>
        <v xml:space="preserve">   </v>
      </c>
    </row>
    <row r="292" spans="1:13" hidden="1" x14ac:dyDescent="0.2">
      <c r="A292" s="295" t="str">
        <f>Capacidades!L882</f>
        <v xml:space="preserve">       </v>
      </c>
      <c r="B292" s="175" t="str">
        <f>Capacidades!M882</f>
        <v xml:space="preserve">   </v>
      </c>
      <c r="C292" s="174"/>
      <c r="D292" s="11">
        <f>Organización_Modular!F99</f>
        <v>0</v>
      </c>
      <c r="E292" s="11">
        <f>Organización_Modular!G99</f>
        <v>0</v>
      </c>
      <c r="F292" s="11">
        <f>Organización_Modular!H99</f>
        <v>0</v>
      </c>
      <c r="G292" s="11">
        <f>Organización_Modular!I99</f>
        <v>0</v>
      </c>
      <c r="H292" s="12">
        <f>SUM(F292:G292)</f>
        <v>0</v>
      </c>
      <c r="I292" s="12">
        <f>F292*16</f>
        <v>0</v>
      </c>
      <c r="J292" s="12">
        <f>G292*32</f>
        <v>0</v>
      </c>
      <c r="K292" s="12">
        <f>SUM(I292:J292)</f>
        <v>0</v>
      </c>
      <c r="L292" s="299"/>
      <c r="M292" s="95" t="str">
        <f t="shared" si="6"/>
        <v xml:space="preserve">   </v>
      </c>
    </row>
    <row r="293" spans="1:13" hidden="1" x14ac:dyDescent="0.2">
      <c r="A293" s="296"/>
      <c r="B293" s="175" t="str">
        <f>Capacidades!M883</f>
        <v xml:space="preserve">   </v>
      </c>
      <c r="C293" s="174"/>
      <c r="D293" s="13"/>
      <c r="E293" s="13"/>
      <c r="F293" s="13"/>
      <c r="G293" s="13"/>
      <c r="H293" s="14"/>
      <c r="I293" s="14"/>
      <c r="J293" s="14"/>
      <c r="K293" s="14"/>
      <c r="L293" s="300"/>
      <c r="M293" s="95" t="str">
        <f t="shared" si="6"/>
        <v xml:space="preserve">   </v>
      </c>
    </row>
    <row r="294" spans="1:13" hidden="1" x14ac:dyDescent="0.2">
      <c r="A294" s="296"/>
      <c r="B294" s="175" t="str">
        <f>Capacidades!M884</f>
        <v xml:space="preserve">   </v>
      </c>
      <c r="C294" s="174"/>
      <c r="D294" s="13"/>
      <c r="E294" s="13"/>
      <c r="F294" s="13"/>
      <c r="G294" s="13"/>
      <c r="H294" s="14"/>
      <c r="I294" s="14"/>
      <c r="J294" s="14"/>
      <c r="K294" s="14"/>
      <c r="L294" s="300"/>
      <c r="M294" s="95" t="str">
        <f t="shared" si="6"/>
        <v xml:space="preserve">   </v>
      </c>
    </row>
    <row r="295" spans="1:13" hidden="1" x14ac:dyDescent="0.2">
      <c r="A295" s="296"/>
      <c r="B295" s="175" t="str">
        <f>Capacidades!M885</f>
        <v xml:space="preserve">   </v>
      </c>
      <c r="C295" s="174"/>
      <c r="D295" s="13"/>
      <c r="E295" s="13"/>
      <c r="F295" s="13"/>
      <c r="G295" s="13"/>
      <c r="H295" s="14"/>
      <c r="I295" s="14"/>
      <c r="J295" s="14"/>
      <c r="K295" s="14"/>
      <c r="L295" s="300"/>
      <c r="M295" s="95" t="str">
        <f t="shared" si="6"/>
        <v xml:space="preserve">   </v>
      </c>
    </row>
    <row r="296" spans="1:13" hidden="1" x14ac:dyDescent="0.2">
      <c r="A296" s="296"/>
      <c r="B296" s="175" t="str">
        <f>Capacidades!M886</f>
        <v xml:space="preserve">   </v>
      </c>
      <c r="C296" s="174"/>
      <c r="D296" s="13"/>
      <c r="E296" s="13"/>
      <c r="F296" s="14"/>
      <c r="G296" s="14"/>
      <c r="H296" s="14"/>
      <c r="I296" s="14"/>
      <c r="J296" s="14"/>
      <c r="K296" s="14"/>
      <c r="L296" s="300"/>
      <c r="M296" s="95" t="str">
        <f t="shared" si="6"/>
        <v xml:space="preserve">   </v>
      </c>
    </row>
    <row r="297" spans="1:13" hidden="1" x14ac:dyDescent="0.2">
      <c r="A297" s="296"/>
      <c r="B297" s="175" t="str">
        <f>Capacidades!M887</f>
        <v xml:space="preserve">   </v>
      </c>
      <c r="C297" s="174"/>
      <c r="D297" s="13"/>
      <c r="E297" s="13"/>
      <c r="F297" s="14"/>
      <c r="G297" s="14"/>
      <c r="H297" s="14"/>
      <c r="I297" s="14"/>
      <c r="J297" s="14"/>
      <c r="K297" s="14"/>
      <c r="L297" s="300"/>
      <c r="M297" s="95" t="str">
        <f t="shared" si="6"/>
        <v xml:space="preserve">   </v>
      </c>
    </row>
    <row r="298" spans="1:13" hidden="1" x14ac:dyDescent="0.2">
      <c r="A298" s="296"/>
      <c r="B298" s="175" t="str">
        <f>Capacidades!M888</f>
        <v xml:space="preserve">   </v>
      </c>
      <c r="C298" s="174"/>
      <c r="D298" s="13"/>
      <c r="E298" s="13"/>
      <c r="F298" s="14"/>
      <c r="G298" s="14"/>
      <c r="H298" s="14"/>
      <c r="I298" s="14"/>
      <c r="J298" s="14"/>
      <c r="K298" s="14"/>
      <c r="L298" s="300"/>
      <c r="M298" s="95" t="str">
        <f t="shared" si="6"/>
        <v xml:space="preserve">   </v>
      </c>
    </row>
    <row r="299" spans="1:13" hidden="1" x14ac:dyDescent="0.2">
      <c r="A299" s="296"/>
      <c r="B299" s="175" t="str">
        <f>Capacidades!M889</f>
        <v xml:space="preserve">   </v>
      </c>
      <c r="C299" s="174"/>
      <c r="D299" s="13"/>
      <c r="E299" s="13"/>
      <c r="F299" s="14"/>
      <c r="G299" s="14"/>
      <c r="H299" s="14"/>
      <c r="I299" s="14"/>
      <c r="J299" s="14"/>
      <c r="K299" s="14"/>
      <c r="L299" s="300"/>
      <c r="M299" s="95" t="str">
        <f t="shared" si="6"/>
        <v xml:space="preserve">   </v>
      </c>
    </row>
    <row r="300" spans="1:13" hidden="1" x14ac:dyDescent="0.2">
      <c r="A300" s="296"/>
      <c r="B300" s="175" t="str">
        <f>Capacidades!M890</f>
        <v xml:space="preserve">   </v>
      </c>
      <c r="C300" s="174"/>
      <c r="D300" s="13"/>
      <c r="E300" s="13"/>
      <c r="F300" s="13"/>
      <c r="G300" s="13"/>
      <c r="H300" s="14"/>
      <c r="I300" s="14"/>
      <c r="J300" s="14"/>
      <c r="K300" s="14"/>
      <c r="L300" s="300"/>
      <c r="M300" s="95" t="str">
        <f t="shared" si="6"/>
        <v xml:space="preserve">   </v>
      </c>
    </row>
    <row r="301" spans="1:13" hidden="1" x14ac:dyDescent="0.2">
      <c r="A301" s="297"/>
      <c r="B301" s="175" t="str">
        <f>Capacidades!M891</f>
        <v xml:space="preserve">   </v>
      </c>
      <c r="C301" s="177"/>
      <c r="D301" s="13"/>
      <c r="E301" s="13"/>
      <c r="F301" s="13"/>
      <c r="G301" s="13"/>
      <c r="H301" s="14"/>
      <c r="I301" s="14"/>
      <c r="J301" s="14"/>
      <c r="K301" s="14"/>
      <c r="L301" s="300"/>
      <c r="M301" s="95" t="str">
        <f t="shared" si="6"/>
        <v xml:space="preserve">   </v>
      </c>
    </row>
    <row r="302" spans="1:13" ht="11.25" hidden="1" customHeight="1" x14ac:dyDescent="0.2">
      <c r="A302" s="295" t="str">
        <f>Capacidades!L892</f>
        <v xml:space="preserve">       </v>
      </c>
      <c r="B302" s="175" t="str">
        <f>Capacidades!M892</f>
        <v xml:space="preserve">   </v>
      </c>
      <c r="C302" s="174"/>
      <c r="D302" s="11">
        <f>Organización_Modular!F100</f>
        <v>0</v>
      </c>
      <c r="E302" s="11">
        <f>Organización_Modular!G100</f>
        <v>0</v>
      </c>
      <c r="F302" s="11">
        <f>Organización_Modular!H100</f>
        <v>0</v>
      </c>
      <c r="G302" s="11">
        <f>Organización_Modular!I100</f>
        <v>0</v>
      </c>
      <c r="H302" s="12">
        <f>SUM(F302:G302)</f>
        <v>0</v>
      </c>
      <c r="I302" s="12">
        <f>F302*16</f>
        <v>0</v>
      </c>
      <c r="J302" s="12">
        <f>G302*32</f>
        <v>0</v>
      </c>
      <c r="K302" s="12">
        <f>SUM(I302:J302)</f>
        <v>0</v>
      </c>
      <c r="L302" s="299"/>
      <c r="M302" s="95" t="str">
        <f t="shared" si="6"/>
        <v xml:space="preserve">   </v>
      </c>
    </row>
    <row r="303" spans="1:13" hidden="1" x14ac:dyDescent="0.2">
      <c r="A303" s="296"/>
      <c r="B303" s="175" t="str">
        <f>Capacidades!M893</f>
        <v xml:space="preserve">   </v>
      </c>
      <c r="C303" s="174"/>
      <c r="D303" s="13"/>
      <c r="E303" s="13"/>
      <c r="F303" s="13"/>
      <c r="G303" s="13"/>
      <c r="H303" s="14"/>
      <c r="I303" s="14"/>
      <c r="J303" s="14"/>
      <c r="K303" s="14"/>
      <c r="L303" s="300"/>
      <c r="M303" s="95" t="str">
        <f t="shared" si="6"/>
        <v xml:space="preserve">   </v>
      </c>
    </row>
    <row r="304" spans="1:13" hidden="1" x14ac:dyDescent="0.2">
      <c r="A304" s="296"/>
      <c r="B304" s="175" t="str">
        <f>Capacidades!M894</f>
        <v xml:space="preserve">   </v>
      </c>
      <c r="C304" s="174"/>
      <c r="D304" s="13"/>
      <c r="E304" s="13"/>
      <c r="F304" s="13"/>
      <c r="G304" s="13"/>
      <c r="H304" s="14"/>
      <c r="I304" s="14"/>
      <c r="J304" s="14"/>
      <c r="K304" s="14"/>
      <c r="L304" s="300"/>
      <c r="M304" s="95" t="str">
        <f t="shared" si="6"/>
        <v xml:space="preserve">   </v>
      </c>
    </row>
    <row r="305" spans="1:13" hidden="1" x14ac:dyDescent="0.2">
      <c r="A305" s="296"/>
      <c r="B305" s="175" t="str">
        <f>Capacidades!M895</f>
        <v xml:space="preserve">   </v>
      </c>
      <c r="C305" s="174"/>
      <c r="D305" s="13"/>
      <c r="E305" s="13"/>
      <c r="F305" s="13"/>
      <c r="G305" s="13"/>
      <c r="H305" s="14"/>
      <c r="I305" s="14"/>
      <c r="J305" s="14"/>
      <c r="K305" s="14"/>
      <c r="L305" s="300"/>
      <c r="M305" s="95" t="str">
        <f t="shared" si="6"/>
        <v xml:space="preserve">   </v>
      </c>
    </row>
    <row r="306" spans="1:13" hidden="1" x14ac:dyDescent="0.2">
      <c r="A306" s="296"/>
      <c r="B306" s="175" t="str">
        <f>Capacidades!M896</f>
        <v xml:space="preserve">   </v>
      </c>
      <c r="C306" s="174"/>
      <c r="D306" s="13"/>
      <c r="E306" s="13"/>
      <c r="F306" s="14"/>
      <c r="G306" s="14"/>
      <c r="H306" s="14"/>
      <c r="I306" s="14"/>
      <c r="J306" s="14"/>
      <c r="K306" s="14"/>
      <c r="L306" s="300"/>
      <c r="M306" s="95" t="str">
        <f t="shared" si="6"/>
        <v xml:space="preserve">   </v>
      </c>
    </row>
    <row r="307" spans="1:13" hidden="1" x14ac:dyDescent="0.2">
      <c r="A307" s="296"/>
      <c r="B307" s="175" t="str">
        <f>Capacidades!M897</f>
        <v xml:space="preserve">   </v>
      </c>
      <c r="C307" s="174"/>
      <c r="D307" s="13"/>
      <c r="E307" s="13"/>
      <c r="F307" s="14"/>
      <c r="G307" s="14"/>
      <c r="H307" s="14"/>
      <c r="I307" s="14"/>
      <c r="J307" s="14"/>
      <c r="K307" s="14"/>
      <c r="L307" s="300"/>
      <c r="M307" s="95" t="str">
        <f t="shared" si="6"/>
        <v xml:space="preserve">   </v>
      </c>
    </row>
    <row r="308" spans="1:13" hidden="1" x14ac:dyDescent="0.2">
      <c r="A308" s="296"/>
      <c r="B308" s="175" t="str">
        <f>Capacidades!M898</f>
        <v xml:space="preserve">   </v>
      </c>
      <c r="C308" s="174"/>
      <c r="D308" s="13"/>
      <c r="E308" s="13"/>
      <c r="F308" s="14"/>
      <c r="G308" s="14"/>
      <c r="H308" s="14"/>
      <c r="I308" s="14"/>
      <c r="J308" s="14"/>
      <c r="K308" s="14"/>
      <c r="L308" s="300"/>
      <c r="M308" s="95" t="str">
        <f t="shared" si="6"/>
        <v xml:space="preserve">   </v>
      </c>
    </row>
    <row r="309" spans="1:13" hidden="1" x14ac:dyDescent="0.2">
      <c r="A309" s="296"/>
      <c r="B309" s="175" t="str">
        <f>Capacidades!M899</f>
        <v xml:space="preserve">   </v>
      </c>
      <c r="C309" s="174"/>
      <c r="D309" s="13"/>
      <c r="E309" s="13"/>
      <c r="F309" s="14"/>
      <c r="G309" s="14"/>
      <c r="H309" s="14"/>
      <c r="I309" s="14"/>
      <c r="J309" s="14"/>
      <c r="K309" s="14"/>
      <c r="L309" s="300"/>
      <c r="M309" s="95" t="str">
        <f t="shared" si="6"/>
        <v xml:space="preserve">   </v>
      </c>
    </row>
    <row r="310" spans="1:13" hidden="1" x14ac:dyDescent="0.2">
      <c r="A310" s="296"/>
      <c r="B310" s="175" t="str">
        <f>Capacidades!M900</f>
        <v xml:space="preserve">   </v>
      </c>
      <c r="C310" s="174"/>
      <c r="D310" s="13"/>
      <c r="E310" s="13"/>
      <c r="F310" s="13"/>
      <c r="G310" s="13"/>
      <c r="H310" s="14"/>
      <c r="I310" s="14"/>
      <c r="J310" s="14"/>
      <c r="K310" s="14"/>
      <c r="L310" s="300"/>
      <c r="M310" s="95" t="str">
        <f t="shared" si="6"/>
        <v xml:space="preserve">   </v>
      </c>
    </row>
    <row r="311" spans="1:13" hidden="1" x14ac:dyDescent="0.2">
      <c r="A311" s="297"/>
      <c r="B311" s="175" t="str">
        <f>Capacidades!M901</f>
        <v xml:space="preserve">   </v>
      </c>
      <c r="C311" s="177"/>
      <c r="D311" s="13"/>
      <c r="E311" s="13"/>
      <c r="F311" s="13"/>
      <c r="G311" s="13"/>
      <c r="H311" s="14"/>
      <c r="I311" s="14"/>
      <c r="J311" s="14"/>
      <c r="K311" s="14"/>
      <c r="L311" s="300"/>
      <c r="M311" s="95" t="str">
        <f t="shared" si="6"/>
        <v xml:space="preserve">   </v>
      </c>
    </row>
    <row r="312" spans="1:13" hidden="1" x14ac:dyDescent="0.2">
      <c r="A312" s="295" t="str">
        <f>Capacidades!L902</f>
        <v xml:space="preserve">       </v>
      </c>
      <c r="B312" s="175" t="str">
        <f>Capacidades!M902</f>
        <v xml:space="preserve">   </v>
      </c>
      <c r="C312" s="174"/>
      <c r="D312" s="11">
        <f>Organización_Modular!F101</f>
        <v>0</v>
      </c>
      <c r="E312" s="11">
        <f>Organización_Modular!G101</f>
        <v>0</v>
      </c>
      <c r="F312" s="11">
        <f>Organización_Modular!H101</f>
        <v>0</v>
      </c>
      <c r="G312" s="11">
        <f>Organización_Modular!I101</f>
        <v>0</v>
      </c>
      <c r="H312" s="12">
        <f>SUM(F312:G312)</f>
        <v>0</v>
      </c>
      <c r="I312" s="12">
        <f>F312*16</f>
        <v>0</v>
      </c>
      <c r="J312" s="12">
        <f>G312*32</f>
        <v>0</v>
      </c>
      <c r="K312" s="12">
        <f>SUM(I312:J312)</f>
        <v>0</v>
      </c>
      <c r="L312" s="299"/>
      <c r="M312" s="95" t="str">
        <f t="shared" si="6"/>
        <v xml:space="preserve">   </v>
      </c>
    </row>
    <row r="313" spans="1:13" hidden="1" x14ac:dyDescent="0.2">
      <c r="A313" s="296"/>
      <c r="B313" s="175" t="str">
        <f>Capacidades!M903</f>
        <v xml:space="preserve">   </v>
      </c>
      <c r="C313" s="174"/>
      <c r="D313" s="13"/>
      <c r="E313" s="13"/>
      <c r="F313" s="14"/>
      <c r="G313" s="14"/>
      <c r="H313" s="14"/>
      <c r="I313" s="14"/>
      <c r="J313" s="14"/>
      <c r="K313" s="14"/>
      <c r="L313" s="300"/>
      <c r="M313" s="95" t="str">
        <f t="shared" si="6"/>
        <v xml:space="preserve">   </v>
      </c>
    </row>
    <row r="314" spans="1:13" hidden="1" x14ac:dyDescent="0.2">
      <c r="A314" s="296"/>
      <c r="B314" s="175" t="str">
        <f>Capacidades!M904</f>
        <v xml:space="preserve">   </v>
      </c>
      <c r="C314" s="174"/>
      <c r="D314" s="13"/>
      <c r="E314" s="13"/>
      <c r="F314" s="14"/>
      <c r="G314" s="14"/>
      <c r="H314" s="14"/>
      <c r="I314" s="14"/>
      <c r="J314" s="14"/>
      <c r="K314" s="14"/>
      <c r="L314" s="300"/>
      <c r="M314" s="95" t="str">
        <f t="shared" si="6"/>
        <v xml:space="preserve">   </v>
      </c>
    </row>
    <row r="315" spans="1:13" hidden="1" x14ac:dyDescent="0.2">
      <c r="A315" s="296"/>
      <c r="B315" s="175" t="str">
        <f>Capacidades!M905</f>
        <v xml:space="preserve">   </v>
      </c>
      <c r="C315" s="174"/>
      <c r="D315" s="13"/>
      <c r="E315" s="13"/>
      <c r="F315" s="14"/>
      <c r="G315" s="14"/>
      <c r="H315" s="14"/>
      <c r="I315" s="14"/>
      <c r="J315" s="14"/>
      <c r="K315" s="14"/>
      <c r="L315" s="300"/>
      <c r="M315" s="95" t="str">
        <f t="shared" si="6"/>
        <v xml:space="preserve">   </v>
      </c>
    </row>
    <row r="316" spans="1:13" hidden="1" x14ac:dyDescent="0.2">
      <c r="A316" s="296"/>
      <c r="B316" s="175" t="str">
        <f>Capacidades!M906</f>
        <v xml:space="preserve">   </v>
      </c>
      <c r="C316" s="174"/>
      <c r="D316" s="13"/>
      <c r="E316" s="13"/>
      <c r="F316" s="14"/>
      <c r="G316" s="14"/>
      <c r="H316" s="14"/>
      <c r="I316" s="14"/>
      <c r="J316" s="14"/>
      <c r="K316" s="14"/>
      <c r="L316" s="300"/>
      <c r="M316" s="95" t="str">
        <f t="shared" si="6"/>
        <v xml:space="preserve">   </v>
      </c>
    </row>
    <row r="317" spans="1:13" hidden="1" x14ac:dyDescent="0.2">
      <c r="A317" s="296"/>
      <c r="B317" s="175" t="str">
        <f>Capacidades!M907</f>
        <v xml:space="preserve">   </v>
      </c>
      <c r="C317" s="174"/>
      <c r="D317" s="13"/>
      <c r="E317" s="13"/>
      <c r="F317" s="14"/>
      <c r="G317" s="14"/>
      <c r="H317" s="14"/>
      <c r="I317" s="14"/>
      <c r="J317" s="14"/>
      <c r="K317" s="14"/>
      <c r="L317" s="300"/>
      <c r="M317" s="95" t="str">
        <f t="shared" si="6"/>
        <v xml:space="preserve">   </v>
      </c>
    </row>
    <row r="318" spans="1:13" hidden="1" x14ac:dyDescent="0.2">
      <c r="A318" s="296"/>
      <c r="B318" s="175" t="str">
        <f>Capacidades!M908</f>
        <v xml:space="preserve">   </v>
      </c>
      <c r="C318" s="174"/>
      <c r="D318" s="13"/>
      <c r="E318" s="13"/>
      <c r="F318" s="14"/>
      <c r="G318" s="14"/>
      <c r="H318" s="14"/>
      <c r="I318" s="14"/>
      <c r="J318" s="14"/>
      <c r="K318" s="14"/>
      <c r="L318" s="300"/>
      <c r="M318" s="95" t="str">
        <f t="shared" si="6"/>
        <v xml:space="preserve">   </v>
      </c>
    </row>
    <row r="319" spans="1:13" hidden="1" x14ac:dyDescent="0.2">
      <c r="A319" s="296"/>
      <c r="B319" s="175" t="str">
        <f>Capacidades!M909</f>
        <v xml:space="preserve">   </v>
      </c>
      <c r="C319" s="174"/>
      <c r="D319" s="13"/>
      <c r="E319" s="13"/>
      <c r="F319" s="14"/>
      <c r="G319" s="14"/>
      <c r="H319" s="14"/>
      <c r="I319" s="14"/>
      <c r="J319" s="14"/>
      <c r="K319" s="14"/>
      <c r="L319" s="300"/>
      <c r="M319" s="95" t="str">
        <f t="shared" si="6"/>
        <v xml:space="preserve">   </v>
      </c>
    </row>
    <row r="320" spans="1:13" hidden="1" x14ac:dyDescent="0.2">
      <c r="A320" s="296"/>
      <c r="B320" s="175" t="str">
        <f>Capacidades!M910</f>
        <v xml:space="preserve">   </v>
      </c>
      <c r="C320" s="174"/>
      <c r="D320" s="13"/>
      <c r="E320" s="13"/>
      <c r="F320" s="14"/>
      <c r="G320" s="14"/>
      <c r="H320" s="14"/>
      <c r="I320" s="14"/>
      <c r="J320" s="14"/>
      <c r="K320" s="14"/>
      <c r="L320" s="300"/>
      <c r="M320" s="95" t="str">
        <f t="shared" si="6"/>
        <v xml:space="preserve">   </v>
      </c>
    </row>
    <row r="321" spans="1:13" hidden="1" x14ac:dyDescent="0.2">
      <c r="A321" s="297"/>
      <c r="B321" s="175" t="str">
        <f>Capacidades!M911</f>
        <v xml:space="preserve">   </v>
      </c>
      <c r="C321" s="177"/>
      <c r="D321" s="13"/>
      <c r="E321" s="13"/>
      <c r="F321" s="14"/>
      <c r="G321" s="14"/>
      <c r="H321" s="14"/>
      <c r="I321" s="14"/>
      <c r="J321" s="14"/>
      <c r="K321" s="14"/>
      <c r="L321" s="300"/>
      <c r="M321" s="95" t="str">
        <f t="shared" si="6"/>
        <v xml:space="preserve">   </v>
      </c>
    </row>
    <row r="322" spans="1:13" ht="15.75" x14ac:dyDescent="0.2">
      <c r="A322" s="282" t="s">
        <v>103</v>
      </c>
      <c r="B322" s="282"/>
      <c r="C322" s="282"/>
      <c r="D322" s="282"/>
      <c r="E322" s="282"/>
      <c r="F322" s="282"/>
      <c r="G322" s="282"/>
      <c r="H322" s="282"/>
      <c r="I322" s="282"/>
      <c r="J322" s="282"/>
      <c r="K322" s="282"/>
      <c r="L322" s="282"/>
      <c r="M322" s="95" t="str">
        <f>A322</f>
        <v xml:space="preserve">COMPETENCIAS PARA LA EMPLEABILIDAD INCORPORADAS COMO CONTENIDO  TRANSVERSAL </v>
      </c>
    </row>
    <row r="323" spans="1:13" ht="22.5" customHeight="1" x14ac:dyDescent="0.2">
      <c r="A323" s="281" t="str">
        <f>'M2'!A323:L323</f>
        <v>Trabajo colaborativo.- Participar de forma activa en el logro de objetivos y metas comunes, integrándose con otras personas con criterio de respeto y justicia, sin estereotipos de género u otros, en un contexto determinado.</v>
      </c>
      <c r="B323" s="281"/>
      <c r="C323" s="281"/>
      <c r="D323" s="281"/>
      <c r="E323" s="281"/>
      <c r="F323" s="281"/>
      <c r="G323" s="281"/>
      <c r="H323" s="281"/>
      <c r="I323" s="281"/>
      <c r="J323" s="281"/>
      <c r="K323" s="281"/>
      <c r="L323" s="281"/>
      <c r="M323" s="95" t="str">
        <f t="shared" ref="M323:M358" si="7">A323</f>
        <v>Trabajo colaborativo.- Participar de forma activa en el logro de objetivos y metas comunes, integrándose con otras personas con criterio de respeto y justicia, sin estereotipos de género u otros, en un contexto determinado.</v>
      </c>
    </row>
    <row r="324" spans="1:13" ht="24" hidden="1" customHeight="1" x14ac:dyDescent="0.2">
      <c r="A324" s="281">
        <f>'M2'!A324:L324</f>
        <v>0</v>
      </c>
      <c r="B324" s="281"/>
      <c r="C324" s="281"/>
      <c r="D324" s="281"/>
      <c r="E324" s="281"/>
      <c r="F324" s="281"/>
      <c r="G324" s="281"/>
      <c r="H324" s="281"/>
      <c r="I324" s="281"/>
      <c r="J324" s="281"/>
      <c r="K324" s="281"/>
      <c r="L324" s="281"/>
      <c r="M324" s="95">
        <f t="shared" si="7"/>
        <v>0</v>
      </c>
    </row>
    <row r="325" spans="1:13" ht="18.75" hidden="1" customHeight="1" x14ac:dyDescent="0.2">
      <c r="A325" s="281">
        <f>'M2'!A325:L325</f>
        <v>0</v>
      </c>
      <c r="B325" s="281"/>
      <c r="C325" s="281"/>
      <c r="D325" s="281"/>
      <c r="E325" s="281"/>
      <c r="F325" s="281"/>
      <c r="G325" s="281"/>
      <c r="H325" s="281"/>
      <c r="I325" s="281"/>
      <c r="J325" s="281"/>
      <c r="K325" s="281"/>
      <c r="L325" s="281"/>
      <c r="M325" s="95">
        <f t="shared" si="7"/>
        <v>0</v>
      </c>
    </row>
    <row r="326" spans="1:13" ht="25.5" customHeight="1" x14ac:dyDescent="0.2">
      <c r="A326" s="298" t="s">
        <v>89</v>
      </c>
      <c r="B326" s="298"/>
      <c r="C326" s="298" t="s">
        <v>88</v>
      </c>
      <c r="D326" s="298"/>
      <c r="E326" s="298"/>
      <c r="F326" s="298"/>
      <c r="G326" s="298"/>
      <c r="H326" s="298"/>
      <c r="I326" s="298"/>
      <c r="J326" s="298"/>
      <c r="K326" s="298"/>
      <c r="L326" s="298"/>
      <c r="M326" s="95" t="str">
        <f t="shared" si="7"/>
        <v>CAPACIDADES A FORTALECER</v>
      </c>
    </row>
    <row r="327" spans="1:13" ht="25.5" customHeight="1" x14ac:dyDescent="0.2">
      <c r="A327" s="281" t="str">
        <f ca="1">OFFSET($A$9,(ROW()-326)*10-1,0)</f>
        <v xml:space="preserve">UC3.C2 Efectuar la instalación de sistemas mecatrónicos  considerando las buenas prácticas de instalación, requerimientos funcionales, condición de operación y estándares de seguridad.        </v>
      </c>
      <c r="B327" s="281"/>
      <c r="C327" s="286" t="str">
        <f>'M2'!C327:L356</f>
        <v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v>
      </c>
      <c r="D327" s="287"/>
      <c r="E327" s="287"/>
      <c r="F327" s="287"/>
      <c r="G327" s="287"/>
      <c r="H327" s="287"/>
      <c r="I327" s="287"/>
      <c r="J327" s="287"/>
      <c r="K327" s="287"/>
      <c r="L327" s="288"/>
      <c r="M327" s="95" t="str">
        <f t="shared" ca="1" si="7"/>
        <v xml:space="preserve">UC3.C2 Efectuar la instalación de sistemas mecatrónicos  considerando las buenas prácticas de instalación, requerimientos funcionales, condición de operación y estándares de seguridad.        </v>
      </c>
    </row>
    <row r="328" spans="1:13" ht="38.25" customHeight="1" x14ac:dyDescent="0.2">
      <c r="A328" s="281" t="str">
        <f t="shared" ref="A328:A346" ca="1" si="8">OFFSET($A$9,(ROW()-326)*10-1,0)</f>
        <v xml:space="preserve">UC3.C5 Programar máquinas- herramienta de control numérico optimizando el proceso de planeación, programación y ejecución de programas de piezas cilíndricas y prismáticas,  utilizando las tecnologías CNC y CAD/CAM.    </v>
      </c>
      <c r="B328" s="281"/>
      <c r="C328" s="289"/>
      <c r="D328" s="290"/>
      <c r="E328" s="290"/>
      <c r="F328" s="290"/>
      <c r="G328" s="290"/>
      <c r="H328" s="290"/>
      <c r="I328" s="290"/>
      <c r="J328" s="290"/>
      <c r="K328" s="290"/>
      <c r="L328" s="291"/>
      <c r="M328" s="95" t="str">
        <f t="shared" ca="1" si="7"/>
        <v xml:space="preserve">UC3.C5 Programar máquinas- herramienta de control numérico optimizando el proceso de planeación, programación y ejecución de programas de piezas cilíndricas y prismáticas,  utilizando las tecnologías CNC y CAD/CAM.    </v>
      </c>
    </row>
    <row r="329" spans="1:13" ht="40.5" customHeight="1" x14ac:dyDescent="0.2">
      <c r="A329" s="281" t="str">
        <f t="shared" ca="1" si="8"/>
        <v xml:space="preserve">UC3.C6 Aplicar algoritmos computacionales para la puesta en operación y mantenimiento de un sistema robotizado usando técnicas de control avanzado basados en el modelo dinámico del manipulador.        </v>
      </c>
      <c r="B329" s="281"/>
      <c r="C329" s="289"/>
      <c r="D329" s="290"/>
      <c r="E329" s="290"/>
      <c r="F329" s="290"/>
      <c r="G329" s="290"/>
      <c r="H329" s="290"/>
      <c r="I329" s="290"/>
      <c r="J329" s="290"/>
      <c r="K329" s="290"/>
      <c r="L329" s="291"/>
      <c r="M329" s="95" t="str">
        <f t="shared" ca="1" si="7"/>
        <v xml:space="preserve">UC3.C6 Aplicar algoritmos computacionales para la puesta en operación y mantenimiento de un sistema robotizado usando técnicas de control avanzado basados en el modelo dinámico del manipulador.        </v>
      </c>
    </row>
    <row r="330" spans="1:13" ht="39" customHeight="1" x14ac:dyDescent="0.2">
      <c r="A330" s="281" t="str">
        <f t="shared" ca="1" si="8"/>
        <v xml:space="preserve">UC3.C7 Diseñar  elementos mecánicos y máquinas automáticas de los sistemas industriales  considerando la mejor alternativa de fabricación y costos, mediante estándares de calidad y normatividad vigente.     </v>
      </c>
      <c r="B330" s="281"/>
      <c r="C330" s="289"/>
      <c r="D330" s="290"/>
      <c r="E330" s="290"/>
      <c r="F330" s="290"/>
      <c r="G330" s="290"/>
      <c r="H330" s="290"/>
      <c r="I330" s="290"/>
      <c r="J330" s="290"/>
      <c r="K330" s="290"/>
      <c r="L330" s="291"/>
      <c r="M330" s="95" t="str">
        <f t="shared" ca="1" si="7"/>
        <v xml:space="preserve">UC3.C7 Diseñar  elementos mecánicos y máquinas automáticas de los sistemas industriales  considerando la mejor alternativa de fabricación y costos, mediante estándares de calidad y normatividad vigente.     </v>
      </c>
    </row>
    <row r="331" spans="1:13" ht="40.5" customHeight="1" x14ac:dyDescent="0.2">
      <c r="A331" s="281" t="str">
        <f t="shared" ca="1" si="8"/>
        <v xml:space="preserve">UC3.C1 Elaborar sistemas de control inteligente con lógica programable  considerando las necesidades arquitectónicas y de eficiencia energetica según estándares de seguridad y normativa vigente.        </v>
      </c>
      <c r="B331" s="281"/>
      <c r="C331" s="289"/>
      <c r="D331" s="290"/>
      <c r="E331" s="290"/>
      <c r="F331" s="290"/>
      <c r="G331" s="290"/>
      <c r="H331" s="290"/>
      <c r="I331" s="290"/>
      <c r="J331" s="290"/>
      <c r="K331" s="290"/>
      <c r="L331" s="291"/>
      <c r="M331" s="95" t="str">
        <f t="shared" ca="1" si="7"/>
        <v xml:space="preserve">UC3.C1 Elaborar sistemas de control inteligente con lógica programable  considerando las necesidades arquitectónicas y de eficiencia energetica según estándares de seguridad y normativa vigente.        </v>
      </c>
    </row>
    <row r="332" spans="1:13" ht="25.5" customHeight="1" x14ac:dyDescent="0.2">
      <c r="A332" s="281" t="str">
        <f t="shared" ca="1" si="8"/>
        <v xml:space="preserve">UC3.C3 Configurar redes de comunicación industrial para sistemas mecatronicos de acuerdo a las buenas prácticas de requerimientos funcionales mediante normativa vigente.        </v>
      </c>
      <c r="B332" s="281"/>
      <c r="C332" s="289"/>
      <c r="D332" s="290"/>
      <c r="E332" s="290"/>
      <c r="F332" s="290"/>
      <c r="G332" s="290"/>
      <c r="H332" s="290"/>
      <c r="I332" s="290"/>
      <c r="J332" s="290"/>
      <c r="K332" s="290"/>
      <c r="L332" s="291"/>
      <c r="M332" s="95" t="str">
        <f t="shared" ca="1" si="7"/>
        <v xml:space="preserve">UC3.C3 Configurar redes de comunicación industrial para sistemas mecatronicos de acuerdo a las buenas prácticas de requerimientos funcionales mediante normativa vigente.        </v>
      </c>
    </row>
    <row r="333" spans="1:13" ht="27" customHeight="1" x14ac:dyDescent="0.2">
      <c r="A333" s="281" t="str">
        <f t="shared" ca="1" si="8"/>
        <v xml:space="preserve">UC3.C4 Supervisar los procesos remotos y maestros de comunicación considerando los requerimientos funcionales, optimización de los procesos y normativa vigente.      </v>
      </c>
      <c r="B333" s="281"/>
      <c r="C333" s="289"/>
      <c r="D333" s="290"/>
      <c r="E333" s="290"/>
      <c r="F333" s="290"/>
      <c r="G333" s="290"/>
      <c r="H333" s="290"/>
      <c r="I333" s="290"/>
      <c r="J333" s="290"/>
      <c r="K333" s="290"/>
      <c r="L333" s="291"/>
      <c r="M333" s="95" t="str">
        <f t="shared" ca="1" si="7"/>
        <v xml:space="preserve">UC3.C4 Supervisar los procesos remotos y maestros de comunicación considerando los requerimientos funcionales, optimización de los procesos y normativa vigente.      </v>
      </c>
    </row>
    <row r="334" spans="1:13" ht="27.75" customHeight="1" x14ac:dyDescent="0.2">
      <c r="A334" s="281" t="str">
        <f t="shared" ca="1" si="8"/>
        <v xml:space="preserve">UC3.C8 Realizar soporte tecnico de equipos de control y transporte de fluidos en el ambito industrial  considerando el buen uso de la energía, protocolos y manuales de operación.        </v>
      </c>
      <c r="B334" s="281"/>
      <c r="C334" s="289"/>
      <c r="D334" s="290"/>
      <c r="E334" s="290"/>
      <c r="F334" s="290"/>
      <c r="G334" s="290"/>
      <c r="H334" s="290"/>
      <c r="I334" s="290"/>
      <c r="J334" s="290"/>
      <c r="K334" s="290"/>
      <c r="L334" s="291"/>
      <c r="M334" s="95" t="str">
        <f t="shared" ca="1" si="7"/>
        <v xml:space="preserve">UC3.C8 Realizar soporte tecnico de equipos de control y transporte de fluidos en el ambito industrial  considerando el buen uso de la energía, protocolos y manuales de operación.        </v>
      </c>
    </row>
    <row r="335" spans="1:13" ht="29.25" customHeight="1" x14ac:dyDescent="0.2">
      <c r="A335" s="281" t="str">
        <f t="shared" ca="1" si="8"/>
        <v xml:space="preserve">UC3.C9 Realizar soporte tecnico a equipos biomédicos de los establecimientos de salud  considerando el buen uso de la energía, protocolos médicos y manuales de operación.     </v>
      </c>
      <c r="B335" s="281"/>
      <c r="C335" s="289"/>
      <c r="D335" s="290"/>
      <c r="E335" s="290"/>
      <c r="F335" s="290"/>
      <c r="G335" s="290"/>
      <c r="H335" s="290"/>
      <c r="I335" s="290"/>
      <c r="J335" s="290"/>
      <c r="K335" s="290"/>
      <c r="L335" s="291"/>
      <c r="M335" s="95" t="str">
        <f t="shared" ca="1" si="7"/>
        <v xml:space="preserve">UC3.C9 Realizar soporte tecnico a equipos biomédicos de los establecimientos de salud  considerando el buen uso de la energía, protocolos médicos y manuales de operación.     </v>
      </c>
    </row>
    <row r="336" spans="1:13" hidden="1" x14ac:dyDescent="0.2">
      <c r="A336" s="281" t="str">
        <f t="shared" ca="1" si="8"/>
        <v xml:space="preserve">       </v>
      </c>
      <c r="B336" s="281"/>
      <c r="C336" s="289"/>
      <c r="D336" s="290"/>
      <c r="E336" s="290"/>
      <c r="F336" s="290"/>
      <c r="G336" s="290"/>
      <c r="H336" s="290"/>
      <c r="I336" s="290"/>
      <c r="J336" s="290"/>
      <c r="K336" s="290"/>
      <c r="L336" s="291"/>
      <c r="M336" s="95" t="str">
        <f t="shared" ca="1" si="7"/>
        <v xml:space="preserve">       </v>
      </c>
    </row>
    <row r="337" spans="1:13" hidden="1" x14ac:dyDescent="0.2">
      <c r="A337" s="281" t="str">
        <f t="shared" ca="1" si="8"/>
        <v xml:space="preserve">       </v>
      </c>
      <c r="B337" s="281"/>
      <c r="C337" s="289"/>
      <c r="D337" s="290"/>
      <c r="E337" s="290"/>
      <c r="F337" s="290"/>
      <c r="G337" s="290"/>
      <c r="H337" s="290"/>
      <c r="I337" s="290"/>
      <c r="J337" s="290"/>
      <c r="K337" s="290"/>
      <c r="L337" s="291"/>
      <c r="M337" s="95" t="str">
        <f t="shared" ca="1" si="7"/>
        <v xml:space="preserve">       </v>
      </c>
    </row>
    <row r="338" spans="1:13" hidden="1" x14ac:dyDescent="0.2">
      <c r="A338" s="281" t="str">
        <f t="shared" ca="1" si="8"/>
        <v xml:space="preserve">       </v>
      </c>
      <c r="B338" s="281"/>
      <c r="C338" s="289"/>
      <c r="D338" s="290"/>
      <c r="E338" s="290"/>
      <c r="F338" s="290"/>
      <c r="G338" s="290"/>
      <c r="H338" s="290"/>
      <c r="I338" s="290"/>
      <c r="J338" s="290"/>
      <c r="K338" s="290"/>
      <c r="L338" s="291"/>
      <c r="M338" s="95" t="str">
        <f t="shared" ca="1" si="7"/>
        <v xml:space="preserve">       </v>
      </c>
    </row>
    <row r="339" spans="1:13" hidden="1" x14ac:dyDescent="0.2">
      <c r="A339" s="281" t="str">
        <f t="shared" ca="1" si="8"/>
        <v xml:space="preserve">       </v>
      </c>
      <c r="B339" s="281"/>
      <c r="C339" s="289"/>
      <c r="D339" s="290"/>
      <c r="E339" s="290"/>
      <c r="F339" s="290"/>
      <c r="G339" s="290"/>
      <c r="H339" s="290"/>
      <c r="I339" s="290"/>
      <c r="J339" s="290"/>
      <c r="K339" s="290"/>
      <c r="L339" s="291"/>
      <c r="M339" s="95" t="str">
        <f t="shared" ca="1" si="7"/>
        <v xml:space="preserve">       </v>
      </c>
    </row>
    <row r="340" spans="1:13" hidden="1" x14ac:dyDescent="0.2">
      <c r="A340" s="281" t="str">
        <f t="shared" ca="1" si="8"/>
        <v xml:space="preserve">       </v>
      </c>
      <c r="B340" s="281"/>
      <c r="C340" s="289"/>
      <c r="D340" s="290"/>
      <c r="E340" s="290"/>
      <c r="F340" s="290"/>
      <c r="G340" s="290"/>
      <c r="H340" s="290"/>
      <c r="I340" s="290"/>
      <c r="J340" s="290"/>
      <c r="K340" s="290"/>
      <c r="L340" s="291"/>
      <c r="M340" s="95" t="str">
        <f t="shared" ca="1" si="7"/>
        <v xml:space="preserve">       </v>
      </c>
    </row>
    <row r="341" spans="1:13" hidden="1" x14ac:dyDescent="0.2">
      <c r="A341" s="281" t="str">
        <f t="shared" ca="1" si="8"/>
        <v xml:space="preserve">       </v>
      </c>
      <c r="B341" s="281"/>
      <c r="C341" s="289"/>
      <c r="D341" s="290"/>
      <c r="E341" s="290"/>
      <c r="F341" s="290"/>
      <c r="G341" s="290"/>
      <c r="H341" s="290"/>
      <c r="I341" s="290"/>
      <c r="J341" s="290"/>
      <c r="K341" s="290"/>
      <c r="L341" s="291"/>
      <c r="M341" s="95" t="str">
        <f t="shared" ca="1" si="7"/>
        <v xml:space="preserve">       </v>
      </c>
    </row>
    <row r="342" spans="1:13" hidden="1" x14ac:dyDescent="0.2">
      <c r="A342" s="281" t="str">
        <f t="shared" ca="1" si="8"/>
        <v xml:space="preserve">       </v>
      </c>
      <c r="B342" s="281"/>
      <c r="C342" s="289"/>
      <c r="D342" s="290"/>
      <c r="E342" s="290"/>
      <c r="F342" s="290"/>
      <c r="G342" s="290"/>
      <c r="H342" s="290"/>
      <c r="I342" s="290"/>
      <c r="J342" s="290"/>
      <c r="K342" s="290"/>
      <c r="L342" s="291"/>
      <c r="M342" s="95" t="str">
        <f t="shared" ca="1" si="7"/>
        <v xml:space="preserve">       </v>
      </c>
    </row>
    <row r="343" spans="1:13" hidden="1" x14ac:dyDescent="0.2">
      <c r="A343" s="281" t="str">
        <f t="shared" ca="1" si="8"/>
        <v xml:space="preserve">       </v>
      </c>
      <c r="B343" s="281"/>
      <c r="C343" s="289"/>
      <c r="D343" s="290"/>
      <c r="E343" s="290"/>
      <c r="F343" s="290"/>
      <c r="G343" s="290"/>
      <c r="H343" s="290"/>
      <c r="I343" s="290"/>
      <c r="J343" s="290"/>
      <c r="K343" s="290"/>
      <c r="L343" s="291"/>
      <c r="M343" s="95" t="str">
        <f t="shared" ca="1" si="7"/>
        <v xml:space="preserve">       </v>
      </c>
    </row>
    <row r="344" spans="1:13" hidden="1" x14ac:dyDescent="0.2">
      <c r="A344" s="281" t="str">
        <f t="shared" ca="1" si="8"/>
        <v xml:space="preserve">       </v>
      </c>
      <c r="B344" s="281"/>
      <c r="C344" s="289"/>
      <c r="D344" s="290"/>
      <c r="E344" s="290"/>
      <c r="F344" s="290"/>
      <c r="G344" s="290"/>
      <c r="H344" s="290"/>
      <c r="I344" s="290"/>
      <c r="J344" s="290"/>
      <c r="K344" s="290"/>
      <c r="L344" s="291"/>
      <c r="M344" s="95" t="str">
        <f t="shared" ca="1" si="7"/>
        <v xml:space="preserve">       </v>
      </c>
    </row>
    <row r="345" spans="1:13" hidden="1" x14ac:dyDescent="0.2">
      <c r="A345" s="281" t="str">
        <f ca="1">OFFSET($A$9,(ROW()-326)*10-1,0)</f>
        <v xml:space="preserve">       </v>
      </c>
      <c r="B345" s="281"/>
      <c r="C345" s="289"/>
      <c r="D345" s="290"/>
      <c r="E345" s="290"/>
      <c r="F345" s="290"/>
      <c r="G345" s="290"/>
      <c r="H345" s="290"/>
      <c r="I345" s="290"/>
      <c r="J345" s="290"/>
      <c r="K345" s="290"/>
      <c r="L345" s="291"/>
      <c r="M345" s="95" t="str">
        <f t="shared" ca="1" si="7"/>
        <v xml:space="preserve">       </v>
      </c>
    </row>
    <row r="346" spans="1:13" hidden="1" x14ac:dyDescent="0.2">
      <c r="A346" s="281" t="str">
        <f t="shared" ca="1" si="8"/>
        <v xml:space="preserve">       </v>
      </c>
      <c r="B346" s="281"/>
      <c r="C346" s="289"/>
      <c r="D346" s="290"/>
      <c r="E346" s="290"/>
      <c r="F346" s="290"/>
      <c r="G346" s="290"/>
      <c r="H346" s="290"/>
      <c r="I346" s="290"/>
      <c r="J346" s="290"/>
      <c r="K346" s="290"/>
      <c r="L346" s="291"/>
      <c r="M346" s="95" t="str">
        <f t="shared" ca="1" si="7"/>
        <v xml:space="preserve">       </v>
      </c>
    </row>
    <row r="347" spans="1:13" ht="52.5" customHeight="1" x14ac:dyDescent="0.2">
      <c r="A347" s="281" t="str">
        <f ca="1">OFFSET($A$213,(ROW()-346)*10-1,0)</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B347" s="281"/>
      <c r="C347" s="289"/>
      <c r="D347" s="290"/>
      <c r="E347" s="290"/>
      <c r="F347" s="290"/>
      <c r="G347" s="290"/>
      <c r="H347" s="290"/>
      <c r="I347" s="290"/>
      <c r="J347" s="290"/>
      <c r="K347" s="290"/>
      <c r="L347" s="291"/>
      <c r="M347" s="95" t="str">
        <f t="shared" ca="1" si="7"/>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row>
    <row r="348" spans="1:13" ht="27.75" customHeight="1" x14ac:dyDescent="0.2">
      <c r="A348" s="281" t="str">
        <f t="shared" ref="A348:A356" ca="1" si="9">OFFSET($A$213,(ROW()-346)*10-1,0)</f>
        <v xml:space="preserve">CE6.C2 Formula planes de negocio identificando procesos y metodología considerando normas administrativas y contables, así como de protección al autor de instancias gubernamentales.     </v>
      </c>
      <c r="B348" s="281"/>
      <c r="C348" s="289"/>
      <c r="D348" s="290"/>
      <c r="E348" s="290"/>
      <c r="F348" s="290"/>
      <c r="G348" s="290"/>
      <c r="H348" s="290"/>
      <c r="I348" s="290"/>
      <c r="J348" s="290"/>
      <c r="K348" s="290"/>
      <c r="L348" s="291"/>
      <c r="M348" s="95" t="str">
        <f t="shared" ca="1" si="7"/>
        <v xml:space="preserve">CE6.C2 Formula planes de negocio identificando procesos y metodología considerando normas administrativas y contables, así como de protección al autor de instancias gubernamentales.     </v>
      </c>
    </row>
    <row r="349" spans="1:13" hidden="1" x14ac:dyDescent="0.2">
      <c r="A349" s="281" t="str">
        <f t="shared" ca="1" si="9"/>
        <v xml:space="preserve">       </v>
      </c>
      <c r="B349" s="281"/>
      <c r="C349" s="289"/>
      <c r="D349" s="290"/>
      <c r="E349" s="290"/>
      <c r="F349" s="290"/>
      <c r="G349" s="290"/>
      <c r="H349" s="290"/>
      <c r="I349" s="290"/>
      <c r="J349" s="290"/>
      <c r="K349" s="290"/>
      <c r="L349" s="291"/>
      <c r="M349" s="95" t="str">
        <f t="shared" ca="1" si="7"/>
        <v xml:space="preserve">       </v>
      </c>
    </row>
    <row r="350" spans="1:13" hidden="1" x14ac:dyDescent="0.2">
      <c r="A350" s="281" t="str">
        <f t="shared" ca="1" si="9"/>
        <v xml:space="preserve">       </v>
      </c>
      <c r="B350" s="281"/>
      <c r="C350" s="289"/>
      <c r="D350" s="290"/>
      <c r="E350" s="290"/>
      <c r="F350" s="290"/>
      <c r="G350" s="290"/>
      <c r="H350" s="290"/>
      <c r="I350" s="290"/>
      <c r="J350" s="290"/>
      <c r="K350" s="290"/>
      <c r="L350" s="291"/>
      <c r="M350" s="95" t="str">
        <f t="shared" ca="1" si="7"/>
        <v xml:space="preserve">       </v>
      </c>
    </row>
    <row r="351" spans="1:13" hidden="1" x14ac:dyDescent="0.2">
      <c r="A351" s="281" t="str">
        <f t="shared" ca="1" si="9"/>
        <v xml:space="preserve">       </v>
      </c>
      <c r="B351" s="281"/>
      <c r="C351" s="289"/>
      <c r="D351" s="290"/>
      <c r="E351" s="290"/>
      <c r="F351" s="290"/>
      <c r="G351" s="290"/>
      <c r="H351" s="290"/>
      <c r="I351" s="290"/>
      <c r="J351" s="290"/>
      <c r="K351" s="290"/>
      <c r="L351" s="291"/>
      <c r="M351" s="95" t="str">
        <f t="shared" ca="1" si="7"/>
        <v xml:space="preserve">       </v>
      </c>
    </row>
    <row r="352" spans="1:13" hidden="1" x14ac:dyDescent="0.2">
      <c r="A352" s="281" t="str">
        <f t="shared" ca="1" si="9"/>
        <v xml:space="preserve">       </v>
      </c>
      <c r="B352" s="281"/>
      <c r="C352" s="289"/>
      <c r="D352" s="290"/>
      <c r="E352" s="290"/>
      <c r="F352" s="290"/>
      <c r="G352" s="290"/>
      <c r="H352" s="290"/>
      <c r="I352" s="290"/>
      <c r="J352" s="290"/>
      <c r="K352" s="290"/>
      <c r="L352" s="291"/>
      <c r="M352" s="95" t="str">
        <f t="shared" ca="1" si="7"/>
        <v xml:space="preserve">       </v>
      </c>
    </row>
    <row r="353" spans="1:13" hidden="1" x14ac:dyDescent="0.2">
      <c r="A353" s="281" t="str">
        <f t="shared" ca="1" si="9"/>
        <v xml:space="preserve">       </v>
      </c>
      <c r="B353" s="281"/>
      <c r="C353" s="289"/>
      <c r="D353" s="290"/>
      <c r="E353" s="290"/>
      <c r="F353" s="290"/>
      <c r="G353" s="290"/>
      <c r="H353" s="290"/>
      <c r="I353" s="290"/>
      <c r="J353" s="290"/>
      <c r="K353" s="290"/>
      <c r="L353" s="291"/>
      <c r="M353" s="95" t="str">
        <f t="shared" ca="1" si="7"/>
        <v xml:space="preserve">       </v>
      </c>
    </row>
    <row r="354" spans="1:13" hidden="1" x14ac:dyDescent="0.2">
      <c r="A354" s="281" t="str">
        <f t="shared" ca="1" si="9"/>
        <v xml:space="preserve">       </v>
      </c>
      <c r="B354" s="281"/>
      <c r="C354" s="289"/>
      <c r="D354" s="290"/>
      <c r="E354" s="290"/>
      <c r="F354" s="290"/>
      <c r="G354" s="290"/>
      <c r="H354" s="290"/>
      <c r="I354" s="290"/>
      <c r="J354" s="290"/>
      <c r="K354" s="290"/>
      <c r="L354" s="291"/>
      <c r="M354" s="95" t="str">
        <f t="shared" ca="1" si="7"/>
        <v xml:space="preserve">       </v>
      </c>
    </row>
    <row r="355" spans="1:13" hidden="1" x14ac:dyDescent="0.2">
      <c r="A355" s="281" t="str">
        <f t="shared" ca="1" si="9"/>
        <v xml:space="preserve">       </v>
      </c>
      <c r="B355" s="281"/>
      <c r="C355" s="289"/>
      <c r="D355" s="290"/>
      <c r="E355" s="290"/>
      <c r="F355" s="290"/>
      <c r="G355" s="290"/>
      <c r="H355" s="290"/>
      <c r="I355" s="290"/>
      <c r="J355" s="290"/>
      <c r="K355" s="290"/>
      <c r="L355" s="291"/>
      <c r="M355" s="95" t="str">
        <f t="shared" ca="1" si="7"/>
        <v xml:space="preserve">       </v>
      </c>
    </row>
    <row r="356" spans="1:13" hidden="1" x14ac:dyDescent="0.2">
      <c r="A356" s="281" t="str">
        <f t="shared" ca="1" si="9"/>
        <v xml:space="preserve">       </v>
      </c>
      <c r="B356" s="281"/>
      <c r="C356" s="292"/>
      <c r="D356" s="293"/>
      <c r="E356" s="293"/>
      <c r="F356" s="293"/>
      <c r="G356" s="293"/>
      <c r="H356" s="293"/>
      <c r="I356" s="293"/>
      <c r="J356" s="293"/>
      <c r="K356" s="293"/>
      <c r="L356" s="294"/>
      <c r="M356" s="95" t="str">
        <f t="shared" ca="1" si="7"/>
        <v xml:space="preserve">       </v>
      </c>
    </row>
    <row r="357" spans="1:13" s="57" customFormat="1" ht="18" customHeight="1" x14ac:dyDescent="0.2">
      <c r="A357" s="282" t="str">
        <f>'M1'!A357:L357</f>
        <v>EXPERIENCIAS FORMATIVAS EN SITUACIONES REALES DE TRABAJO (EFSRT)</v>
      </c>
      <c r="B357" s="282"/>
      <c r="C357" s="282"/>
      <c r="D357" s="282"/>
      <c r="E357" s="282"/>
      <c r="F357" s="282"/>
      <c r="G357" s="282"/>
      <c r="H357" s="282"/>
      <c r="I357" s="282"/>
      <c r="J357" s="282"/>
      <c r="K357" s="282"/>
      <c r="L357" s="282"/>
      <c r="M357" s="95" t="str">
        <f t="shared" si="7"/>
        <v>EXPERIENCIAS FORMATIVAS EN SITUACIONES REALES DE TRABAJO (EFSRT)</v>
      </c>
    </row>
    <row r="358" spans="1:13" s="57" customFormat="1" ht="18.75" customHeight="1" x14ac:dyDescent="0.2">
      <c r="A358" s="165" t="str">
        <f>'M1'!A358</f>
        <v>LUGAR PARA EL DESARROLLO DE LA EFSRT</v>
      </c>
      <c r="B358" s="165" t="str">
        <f>'M1'!B358</f>
        <v>AMBIENTES/ÁREAS (1)</v>
      </c>
      <c r="C358" s="283" t="str">
        <f>'M1'!C358:J358</f>
        <v>DESCRIPCIÓN DE LA ESTRATEGIA PARA LA IMPLEMENTACIÓN DE LA EFSRT (2)</v>
      </c>
      <c r="D358" s="283"/>
      <c r="E358" s="283"/>
      <c r="F358" s="283"/>
      <c r="G358" s="283"/>
      <c r="H358" s="283"/>
      <c r="I358" s="283"/>
      <c r="J358" s="283"/>
      <c r="K358" s="165" t="str">
        <f>'M1'!K358</f>
        <v>CRÉDITOS</v>
      </c>
      <c r="L358" s="165" t="str">
        <f>'M1'!L358</f>
        <v>HORAS (P)</v>
      </c>
      <c r="M358" s="95" t="str">
        <f t="shared" si="7"/>
        <v>LUGAR PARA EL DESARROLLO DE LA EFSRT</v>
      </c>
    </row>
    <row r="359" spans="1:13" s="57" customFormat="1" ht="377.25" customHeight="1" x14ac:dyDescent="0.2">
      <c r="A359" s="172" t="s">
        <v>141</v>
      </c>
      <c r="B359" s="172" t="s">
        <v>922</v>
      </c>
      <c r="C359" s="278" t="s">
        <v>919</v>
      </c>
      <c r="D359" s="279"/>
      <c r="E359" s="279"/>
      <c r="F359" s="279"/>
      <c r="G359" s="279"/>
      <c r="H359" s="279"/>
      <c r="I359" s="279"/>
      <c r="J359" s="280"/>
      <c r="K359" s="17">
        <f>Organización_Modular!I102</f>
        <v>4</v>
      </c>
      <c r="L359" s="18">
        <f>K359*32</f>
        <v>128</v>
      </c>
      <c r="M359" s="95" t="str">
        <f>C359</f>
        <v xml:space="preserve">De organización
PROYECTOS PRODUCTIVOS DE BIENES Y SERVICIOS
1. Se realizan mediante el desarrollo de proyectos productivos de bienes y servicios desarrollados en el IES los cuales deben estar vinculados al entorno productivo y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7" customFormat="1" ht="329.25" customHeight="1" x14ac:dyDescent="0.2">
      <c r="A360" s="172" t="s">
        <v>142</v>
      </c>
      <c r="B360" s="172" t="s">
        <v>921</v>
      </c>
      <c r="C360" s="278" t="s">
        <v>920</v>
      </c>
      <c r="D360" s="279"/>
      <c r="E360" s="279"/>
      <c r="F360" s="279"/>
      <c r="G360" s="279"/>
      <c r="H360" s="279"/>
      <c r="I360" s="279"/>
      <c r="J360" s="280"/>
      <c r="K360" s="92"/>
      <c r="L360" s="93"/>
      <c r="M360" s="95" t="str">
        <f>C360</f>
        <v xml:space="preserve">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29.25" customHeight="1" x14ac:dyDescent="0.2">
      <c r="A361" s="318" t="str">
        <f>'M1'!A361</f>
        <v>(1) Colocar el nombre del espacio, área u otros, donde se desarrolla las EFSRT
(2) Realizar una breve descripción respecto al desarrollo de las EFSRT, según el lugar de realización.</v>
      </c>
      <c r="B361" s="319"/>
      <c r="M361" s="95" t="str">
        <f>A361</f>
        <v>(1) Colocar el nombre del espacio, área u otros, donde se desarrolla las EFSRT
(2) Realizar una breve descripción respecto al desarrollo de las EFSRT, según el lugar de realización.</v>
      </c>
    </row>
    <row r="362" spans="1:13" x14ac:dyDescent="0.2">
      <c r="A362" s="141" t="s">
        <v>141</v>
      </c>
      <c r="B362" s="142" t="s">
        <v>145</v>
      </c>
      <c r="M362" s="51"/>
    </row>
    <row r="363" spans="1:13" x14ac:dyDescent="0.2">
      <c r="A363" s="141" t="s">
        <v>142</v>
      </c>
      <c r="B363" s="142" t="s">
        <v>146</v>
      </c>
      <c r="M363" s="51"/>
    </row>
    <row r="364" spans="1:13" x14ac:dyDescent="0.2">
      <c r="A364" s="141"/>
      <c r="B364" s="142" t="s">
        <v>149</v>
      </c>
    </row>
    <row r="365" spans="1:13" x14ac:dyDescent="0.2">
      <c r="A365" s="141"/>
      <c r="B365" s="142" t="s">
        <v>147</v>
      </c>
    </row>
    <row r="366" spans="1:13" x14ac:dyDescent="0.2">
      <c r="A366" s="141"/>
      <c r="B366" s="142" t="s">
        <v>148</v>
      </c>
    </row>
    <row r="367" spans="1:13" x14ac:dyDescent="0.2">
      <c r="A367" s="137"/>
      <c r="B367" s="142" t="s">
        <v>150</v>
      </c>
    </row>
  </sheetData>
  <sheetProtection algorithmName="SHA-512" hashValue="PS3Ndwx7JmaZ67jjwdIjJAw2A/XYLduV+v5aiAAEipSbNmn3bdFFkZJ5K1KV/9I/dFPWR4Q9HrdiVfTgiTwUZQ==" saltValue="MHemtDFBjxha2MW3TkCIVQ==" spinCount="100000" sheet="1" objects="1" scenarios="1" formatRows="0" autoFilter="0"/>
  <autoFilter ref="A16:M361" xr:uid="{00000000-0009-0000-0000-000006000000}">
    <filterColumn colId="5" showButton="0"/>
    <filterColumn colId="8" showButton="0"/>
  </autoFilter>
  <mergeCells count="141">
    <mergeCell ref="C359:J359"/>
    <mergeCell ref="C360:J360"/>
    <mergeCell ref="A361:B361"/>
    <mergeCell ref="A357:L357"/>
    <mergeCell ref="C358:J358"/>
    <mergeCell ref="C327:L356"/>
    <mergeCell ref="A328:B328"/>
    <mergeCell ref="A329:B329"/>
    <mergeCell ref="A330:B330"/>
    <mergeCell ref="A331:B331"/>
    <mergeCell ref="A332:B332"/>
    <mergeCell ref="A333:B333"/>
    <mergeCell ref="A334:B334"/>
    <mergeCell ref="A335:B335"/>
    <mergeCell ref="A336:B336"/>
    <mergeCell ref="A337:B337"/>
    <mergeCell ref="A339:B339"/>
    <mergeCell ref="A340:B340"/>
    <mergeCell ref="A341:B341"/>
    <mergeCell ref="A342:B342"/>
    <mergeCell ref="A343:B343"/>
    <mergeCell ref="A344:B344"/>
    <mergeCell ref="A345:B345"/>
    <mergeCell ref="A346:B346"/>
    <mergeCell ref="A327:B327"/>
    <mergeCell ref="A324:L324"/>
    <mergeCell ref="A325:L325"/>
    <mergeCell ref="A326:B326"/>
    <mergeCell ref="C326:L326"/>
    <mergeCell ref="L282:L291"/>
    <mergeCell ref="L292:L301"/>
    <mergeCell ref="L302:L311"/>
    <mergeCell ref="L312:L321"/>
    <mergeCell ref="A322:L322"/>
    <mergeCell ref="A323:L323"/>
    <mergeCell ref="A282:A291"/>
    <mergeCell ref="A292:A301"/>
    <mergeCell ref="A302:A311"/>
    <mergeCell ref="A312:A321"/>
    <mergeCell ref="L222:L231"/>
    <mergeCell ref="L232:L241"/>
    <mergeCell ref="L242:L251"/>
    <mergeCell ref="L252:L261"/>
    <mergeCell ref="L262:L271"/>
    <mergeCell ref="L272:L281"/>
    <mergeCell ref="A219:L219"/>
    <mergeCell ref="A220:A221"/>
    <mergeCell ref="B220:B221"/>
    <mergeCell ref="C220:C221"/>
    <mergeCell ref="D220:D221"/>
    <mergeCell ref="F220:G220"/>
    <mergeCell ref="H220:H221"/>
    <mergeCell ref="I220:J220"/>
    <mergeCell ref="K220:K221"/>
    <mergeCell ref="L220:L221"/>
    <mergeCell ref="E220:E221"/>
    <mergeCell ref="A222:A231"/>
    <mergeCell ref="A232:A241"/>
    <mergeCell ref="A242:A251"/>
    <mergeCell ref="A252:A261"/>
    <mergeCell ref="A262:A271"/>
    <mergeCell ref="A272:A281"/>
    <mergeCell ref="L198:L207"/>
    <mergeCell ref="L208:L217"/>
    <mergeCell ref="A218:L218"/>
    <mergeCell ref="L108:L117"/>
    <mergeCell ref="L118:L127"/>
    <mergeCell ref="L128:L137"/>
    <mergeCell ref="L138:L147"/>
    <mergeCell ref="L148:L157"/>
    <mergeCell ref="L158:L167"/>
    <mergeCell ref="A108:A117"/>
    <mergeCell ref="A118:A127"/>
    <mergeCell ref="A128:A137"/>
    <mergeCell ref="A138:A147"/>
    <mergeCell ref="A148:A157"/>
    <mergeCell ref="A158:A167"/>
    <mergeCell ref="A168:A177"/>
    <mergeCell ref="A178:A187"/>
    <mergeCell ref="A188:A197"/>
    <mergeCell ref="A198:A207"/>
    <mergeCell ref="A208:A217"/>
    <mergeCell ref="I7:L7"/>
    <mergeCell ref="F9:H9"/>
    <mergeCell ref="I9:L9"/>
    <mergeCell ref="B11:C11"/>
    <mergeCell ref="F11:H11"/>
    <mergeCell ref="I11:L11"/>
    <mergeCell ref="A1:L1"/>
    <mergeCell ref="B3:C3"/>
    <mergeCell ref="F3:H3"/>
    <mergeCell ref="I3:L3"/>
    <mergeCell ref="F5:H5"/>
    <mergeCell ref="I5:L5"/>
    <mergeCell ref="F7:H7"/>
    <mergeCell ref="A13:L13"/>
    <mergeCell ref="A14:L14"/>
    <mergeCell ref="B15:L15"/>
    <mergeCell ref="A16:A17"/>
    <mergeCell ref="B16:B17"/>
    <mergeCell ref="C16:C17"/>
    <mergeCell ref="D16:D17"/>
    <mergeCell ref="F16:G16"/>
    <mergeCell ref="H16:H17"/>
    <mergeCell ref="E16:E17"/>
    <mergeCell ref="I16:J16"/>
    <mergeCell ref="K16:K17"/>
    <mergeCell ref="L16:L17"/>
    <mergeCell ref="M16:M17"/>
    <mergeCell ref="A356:B356"/>
    <mergeCell ref="A347:B347"/>
    <mergeCell ref="A348:B348"/>
    <mergeCell ref="A349:B349"/>
    <mergeCell ref="A350:B350"/>
    <mergeCell ref="A351:B351"/>
    <mergeCell ref="A352:B352"/>
    <mergeCell ref="A353:B353"/>
    <mergeCell ref="A354:B354"/>
    <mergeCell ref="A355:B355"/>
    <mergeCell ref="A338:B338"/>
    <mergeCell ref="L98:L107"/>
    <mergeCell ref="L18:L27"/>
    <mergeCell ref="L28:L37"/>
    <mergeCell ref="L38:L47"/>
    <mergeCell ref="L168:L177"/>
    <mergeCell ref="L178:L187"/>
    <mergeCell ref="L48:L57"/>
    <mergeCell ref="L58:L67"/>
    <mergeCell ref="L68:L77"/>
    <mergeCell ref="L78:L87"/>
    <mergeCell ref="L88:L97"/>
    <mergeCell ref="L188:L197"/>
    <mergeCell ref="A18:A27"/>
    <mergeCell ref="A28:A37"/>
    <mergeCell ref="A38:A47"/>
    <mergeCell ref="A48:A57"/>
    <mergeCell ref="A58:A67"/>
    <mergeCell ref="A68:A77"/>
    <mergeCell ref="A78:A87"/>
    <mergeCell ref="A88:A97"/>
    <mergeCell ref="A98:A107"/>
  </mergeCells>
  <conditionalFormatting sqref="A359:J360">
    <cfRule type="containsBlanks" dxfId="98" priority="1">
      <formula>LEN(TRIM(A359))=0</formula>
    </cfRule>
  </conditionalFormatting>
  <conditionalFormatting sqref="C18:C22">
    <cfRule type="containsBlanks" dxfId="97" priority="45">
      <formula>LEN(TRIM(C18))=0</formula>
    </cfRule>
  </conditionalFormatting>
  <conditionalFormatting sqref="C23:C27 C32:C37 C42:C47 C53:C57 C62:C67 C73:C77 C83:C87 C92:C97 C101:C217 C222:C321 L222:L321 C327:L356">
    <cfRule type="containsBlanks" dxfId="96" priority="51">
      <formula>LEN(TRIM(C23))=0</formula>
    </cfRule>
  </conditionalFormatting>
  <conditionalFormatting sqref="C28:C31">
    <cfRule type="containsBlanks" dxfId="95" priority="41">
      <formula>LEN(TRIM(C28))=0</formula>
    </cfRule>
  </conditionalFormatting>
  <conditionalFormatting sqref="C38:C41">
    <cfRule type="containsBlanks" dxfId="94" priority="35">
      <formula>LEN(TRIM(C38))=0</formula>
    </cfRule>
  </conditionalFormatting>
  <conditionalFormatting sqref="C48:C52">
    <cfRule type="containsBlanks" dxfId="93" priority="30">
      <formula>LEN(TRIM(C48))=0</formula>
    </cfRule>
  </conditionalFormatting>
  <conditionalFormatting sqref="C58:C61">
    <cfRule type="containsBlanks" dxfId="92" priority="26">
      <formula>LEN(TRIM(C58))=0</formula>
    </cfRule>
  </conditionalFormatting>
  <conditionalFormatting sqref="C68:C72">
    <cfRule type="containsBlanks" dxfId="91" priority="15">
      <formula>LEN(TRIM(C68))=0</formula>
    </cfRule>
  </conditionalFormatting>
  <conditionalFormatting sqref="C78:C82">
    <cfRule type="containsBlanks" dxfId="90" priority="10">
      <formula>LEN(TRIM(C78))=0</formula>
    </cfRule>
  </conditionalFormatting>
  <conditionalFormatting sqref="C88:C91">
    <cfRule type="containsBlanks" dxfId="89" priority="6">
      <formula>LEN(TRIM(C88))=0</formula>
    </cfRule>
  </conditionalFormatting>
  <conditionalFormatting sqref="C98:C100">
    <cfRule type="containsBlanks" dxfId="88" priority="3">
      <formula>LEN(TRIM(C98))=0</formula>
    </cfRule>
  </conditionalFormatting>
  <conditionalFormatting sqref="L18:L217">
    <cfRule type="containsBlanks" dxfId="87" priority="20">
      <formula>LEN(TRIM(L18))=0</formula>
    </cfRule>
  </conditionalFormatting>
  <dataValidations count="1">
    <dataValidation type="list" allowBlank="1" showInputMessage="1" showErrorMessage="1" sqref="A359:A360" xr:uid="{00000000-0002-0000-06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358 C327 D323:L325" unlocked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AJ214"/>
  <sheetViews>
    <sheetView showGridLines="0" tabSelected="1" view="pageBreakPreview" topLeftCell="A20" zoomScale="95" zoomScaleNormal="80" zoomScaleSheetLayoutView="95" workbookViewId="0">
      <selection activeCell="A24" sqref="A24:A54"/>
    </sheetView>
  </sheetViews>
  <sheetFormatPr baseColWidth="10" defaultRowHeight="12.75" x14ac:dyDescent="0.2"/>
  <cols>
    <col min="1" max="1" width="23" style="2" customWidth="1"/>
    <col min="2" max="2" width="9.28515625" style="2" customWidth="1"/>
    <col min="3" max="3" width="29.85546875" style="2" customWidth="1"/>
    <col min="4" max="4" width="24.5703125" style="2" customWidth="1"/>
    <col min="5" max="5" width="17.140625" style="2" customWidth="1"/>
    <col min="6" max="17" width="4.28515625" style="2" customWidth="1"/>
    <col min="18" max="19" width="10.7109375" style="2" customWidth="1"/>
    <col min="20" max="20" width="12.7109375" style="64" customWidth="1"/>
    <col min="21" max="22" width="10.7109375" style="64" customWidth="1"/>
    <col min="23" max="23" width="12.7109375" style="64" customWidth="1"/>
    <col min="24" max="24" width="4.85546875" style="2" customWidth="1"/>
    <col min="25" max="25" width="4.140625" style="2" customWidth="1"/>
    <col min="26" max="26" width="4.42578125" style="2" customWidth="1"/>
    <col min="27" max="36" width="4.140625" style="2" customWidth="1"/>
    <col min="37" max="16384" width="11.42578125" style="2"/>
  </cols>
  <sheetData>
    <row r="1" spans="1:36" ht="39" customHeight="1" x14ac:dyDescent="0.2">
      <c r="A1" s="336" t="s">
        <v>173</v>
      </c>
      <c r="B1" s="337"/>
      <c r="C1" s="337"/>
      <c r="D1" s="337"/>
      <c r="E1" s="337"/>
      <c r="F1" s="337"/>
      <c r="G1" s="337"/>
      <c r="H1" s="337"/>
      <c r="I1" s="337"/>
      <c r="J1" s="337"/>
      <c r="K1" s="337"/>
      <c r="L1" s="337"/>
      <c r="M1" s="337"/>
      <c r="N1" s="337"/>
      <c r="O1" s="337"/>
      <c r="P1" s="337"/>
      <c r="Q1" s="337"/>
      <c r="R1" s="337"/>
      <c r="S1" s="337"/>
      <c r="T1" s="337"/>
      <c r="U1" s="337"/>
      <c r="V1" s="337"/>
      <c r="W1" s="337"/>
      <c r="X1" s="9"/>
    </row>
    <row r="2" spans="1:36" ht="27" customHeight="1" x14ac:dyDescent="0.2">
      <c r="A2" s="37"/>
      <c r="B2" s="37"/>
      <c r="C2" s="37"/>
      <c r="D2" s="37"/>
      <c r="E2" s="37"/>
      <c r="F2" s="37"/>
      <c r="G2" s="37"/>
      <c r="H2" s="37"/>
      <c r="I2" s="37"/>
      <c r="J2" s="37"/>
      <c r="K2" s="37"/>
      <c r="L2" s="37"/>
      <c r="M2" s="37"/>
      <c r="N2" s="37"/>
      <c r="O2" s="37"/>
      <c r="P2" s="37"/>
      <c r="Q2" s="37"/>
      <c r="R2" s="37"/>
      <c r="S2" s="37"/>
      <c r="T2" s="37"/>
      <c r="U2" s="37"/>
      <c r="V2" s="37"/>
      <c r="W2" s="37"/>
      <c r="X2" s="9"/>
    </row>
    <row r="3" spans="1:36" ht="32.25" customHeight="1" x14ac:dyDescent="0.2">
      <c r="A3" s="343" t="s">
        <v>119</v>
      </c>
      <c r="B3" s="343"/>
      <c r="C3" s="339" t="str">
        <f>Perfil_Egreso!B3</f>
        <v>Instituto de educación superior público "Catalina Buendía de Pecho"</v>
      </c>
      <c r="D3" s="339"/>
      <c r="E3" s="339"/>
      <c r="F3" s="339"/>
      <c r="G3" s="339"/>
      <c r="H3" s="339"/>
      <c r="I3" s="339"/>
      <c r="J3" s="339"/>
      <c r="K3" s="339"/>
      <c r="L3" s="356" t="s">
        <v>120</v>
      </c>
      <c r="M3" s="356"/>
      <c r="N3" s="356"/>
      <c r="O3" s="356"/>
      <c r="P3" s="356"/>
      <c r="Q3" s="356"/>
      <c r="R3" s="356"/>
      <c r="S3" s="339" t="str">
        <f>Perfil_Egreso!E3</f>
        <v>0563619</v>
      </c>
      <c r="T3" s="339"/>
      <c r="U3" s="339"/>
      <c r="V3" s="339"/>
      <c r="W3" s="339"/>
      <c r="X3" s="9"/>
    </row>
    <row r="4" spans="1:36" ht="21" customHeight="1" x14ac:dyDescent="0.2">
      <c r="A4" s="76"/>
      <c r="B4" s="76"/>
      <c r="C4" s="38"/>
      <c r="D4" s="38"/>
      <c r="E4" s="38"/>
      <c r="F4" s="38"/>
      <c r="G4" s="38"/>
      <c r="H4" s="109"/>
      <c r="I4" s="109"/>
      <c r="J4" s="109"/>
      <c r="K4" s="109"/>
      <c r="L4" s="109"/>
      <c r="M4" s="109"/>
      <c r="N4" s="109"/>
      <c r="O4" s="109"/>
      <c r="P4" s="109"/>
      <c r="Q4" s="110"/>
      <c r="R4" s="110"/>
      <c r="S4" s="110"/>
      <c r="T4" s="109"/>
      <c r="U4" s="109"/>
      <c r="V4" s="109"/>
      <c r="W4" s="109"/>
      <c r="X4" s="9"/>
    </row>
    <row r="5" spans="1:36" ht="27" customHeight="1" x14ac:dyDescent="0.2">
      <c r="A5" s="343" t="s">
        <v>42</v>
      </c>
      <c r="B5" s="343"/>
      <c r="C5" s="339" t="str">
        <f>Perfil_Egreso!B5</f>
        <v>Industrias manufactureras</v>
      </c>
      <c r="D5" s="339"/>
      <c r="E5" s="340" t="s">
        <v>43</v>
      </c>
      <c r="F5" s="341"/>
      <c r="G5" s="339" t="str">
        <f>Perfil_Egreso!D5</f>
        <v>Industria de bienes de capital</v>
      </c>
      <c r="H5" s="339"/>
      <c r="I5" s="339"/>
      <c r="J5" s="339"/>
      <c r="K5" s="339"/>
      <c r="L5" s="339"/>
      <c r="M5" s="339"/>
      <c r="N5" s="339"/>
      <c r="O5" s="339"/>
      <c r="P5" s="350" t="s">
        <v>44</v>
      </c>
      <c r="Q5" s="350"/>
      <c r="R5" s="350"/>
      <c r="S5" s="350"/>
      <c r="T5" s="339" t="str">
        <f>Perfil_Egreso!B7</f>
        <v>Fabricación de máquinas y equipos N.C.P. - Fabricación de robots industriales</v>
      </c>
      <c r="U5" s="339"/>
      <c r="V5" s="339"/>
      <c r="W5" s="339"/>
      <c r="X5" s="9"/>
    </row>
    <row r="6" spans="1:36" ht="19.5" customHeight="1" x14ac:dyDescent="0.2">
      <c r="A6" s="107"/>
      <c r="B6" s="107"/>
      <c r="C6" s="39"/>
      <c r="D6" s="39"/>
      <c r="E6" s="39"/>
      <c r="F6" s="39"/>
      <c r="G6" s="39"/>
      <c r="H6" s="109"/>
      <c r="I6" s="109"/>
      <c r="J6" s="109"/>
      <c r="K6" s="109"/>
      <c r="L6" s="109"/>
      <c r="M6" s="109"/>
      <c r="N6" s="109"/>
      <c r="O6" s="109"/>
      <c r="P6" s="109"/>
      <c r="Q6" s="110"/>
      <c r="R6" s="110"/>
      <c r="S6" s="110"/>
      <c r="T6" s="109"/>
      <c r="U6" s="109"/>
      <c r="V6" s="109"/>
      <c r="W6" s="109"/>
      <c r="X6" s="9"/>
    </row>
    <row r="7" spans="1:36" ht="51" customHeight="1" x14ac:dyDescent="0.2">
      <c r="A7" s="342" t="s">
        <v>151</v>
      </c>
      <c r="B7" s="342"/>
      <c r="C7" s="357">
        <f>Perfil_Egreso!B9</f>
        <v>0</v>
      </c>
      <c r="D7" s="358"/>
      <c r="E7" s="358"/>
      <c r="F7" s="358"/>
      <c r="G7" s="358"/>
      <c r="H7" s="358"/>
      <c r="I7" s="358"/>
      <c r="J7" s="358"/>
      <c r="K7" s="346"/>
      <c r="L7" s="369" t="s">
        <v>152</v>
      </c>
      <c r="M7" s="370"/>
      <c r="N7" s="370"/>
      <c r="O7" s="370"/>
      <c r="P7" s="370"/>
      <c r="Q7" s="370"/>
      <c r="R7" s="370"/>
      <c r="S7" s="357" t="str">
        <f>Perfil_Egreso!B11</f>
        <v xml:space="preserve">Mecatrónica Industrial </v>
      </c>
      <c r="T7" s="358"/>
      <c r="U7" s="358"/>
      <c r="V7" s="358"/>
      <c r="W7" s="346"/>
      <c r="X7" s="9"/>
    </row>
    <row r="8" spans="1:36" ht="19.5" customHeight="1" x14ac:dyDescent="0.2">
      <c r="A8" s="9"/>
      <c r="B8" s="9"/>
      <c r="C8" s="38"/>
      <c r="D8" s="38"/>
      <c r="E8" s="38"/>
      <c r="F8" s="38"/>
      <c r="G8" s="38"/>
      <c r="H8" s="109"/>
      <c r="I8" s="109"/>
      <c r="J8" s="109"/>
      <c r="K8" s="109"/>
      <c r="L8" s="109"/>
      <c r="M8" s="109"/>
      <c r="N8" s="109"/>
      <c r="O8" s="109"/>
      <c r="P8" s="109"/>
      <c r="Q8" s="110"/>
      <c r="R8" s="110"/>
      <c r="S8" s="110"/>
      <c r="T8" s="109"/>
      <c r="U8" s="109"/>
      <c r="V8" s="109"/>
      <c r="W8" s="109"/>
      <c r="X8" s="9"/>
    </row>
    <row r="9" spans="1:36" ht="27" customHeight="1" x14ac:dyDescent="0.2">
      <c r="A9" s="344" t="s">
        <v>121</v>
      </c>
      <c r="B9" s="344"/>
      <c r="C9" s="345" t="str">
        <f>Perfil_Egreso!E11</f>
        <v xml:space="preserve">C1728-3-001 </v>
      </c>
      <c r="D9" s="346"/>
      <c r="E9" s="351" t="s">
        <v>41</v>
      </c>
      <c r="F9" s="352"/>
      <c r="G9" s="357" t="str">
        <f>Perfil_Egreso!B15</f>
        <v>Profesional técnico</v>
      </c>
      <c r="H9" s="358"/>
      <c r="I9" s="358"/>
      <c r="J9" s="358"/>
      <c r="K9" s="358"/>
      <c r="L9" s="346"/>
      <c r="M9" s="351" t="s">
        <v>158</v>
      </c>
      <c r="N9" s="371"/>
      <c r="O9" s="371"/>
      <c r="P9" s="372">
        <f>W17</f>
        <v>3264</v>
      </c>
      <c r="Q9" s="373"/>
      <c r="R9" s="374"/>
      <c r="S9" s="351" t="s">
        <v>35</v>
      </c>
      <c r="T9" s="352"/>
      <c r="U9" s="357">
        <f>T17</f>
        <v>140</v>
      </c>
      <c r="V9" s="358"/>
      <c r="W9" s="346"/>
      <c r="X9" s="9"/>
    </row>
    <row r="10" spans="1:36" ht="15.75" customHeight="1" x14ac:dyDescent="0.2">
      <c r="A10" s="156"/>
      <c r="B10" s="156"/>
      <c r="C10" s="41"/>
      <c r="D10" s="41"/>
      <c r="E10" s="41"/>
      <c r="F10" s="76"/>
      <c r="G10" s="41"/>
      <c r="H10" s="41"/>
      <c r="I10" s="41"/>
      <c r="J10" s="41"/>
      <c r="K10" s="41"/>
      <c r="L10" s="41"/>
      <c r="M10" s="41"/>
      <c r="N10" s="41"/>
      <c r="O10" s="41"/>
      <c r="P10" s="76"/>
      <c r="Q10" s="76"/>
      <c r="R10" s="76"/>
      <c r="S10" s="76"/>
      <c r="T10" s="37"/>
      <c r="U10" s="37"/>
      <c r="V10" s="37"/>
      <c r="W10" s="37"/>
      <c r="X10" s="9"/>
    </row>
    <row r="11" spans="1:36" ht="36" customHeight="1" x14ac:dyDescent="0.2">
      <c r="A11" s="342" t="s">
        <v>45</v>
      </c>
      <c r="B11" s="342"/>
      <c r="C11" s="353" t="str">
        <f>Perfil_Egreso!D13</f>
        <v>Presencial</v>
      </c>
      <c r="D11" s="354"/>
      <c r="E11" s="354"/>
      <c r="F11" s="354"/>
      <c r="G11" s="354"/>
      <c r="H11" s="354"/>
      <c r="I11" s="354"/>
      <c r="J11" s="354"/>
      <c r="K11" s="354"/>
      <c r="L11" s="354"/>
      <c r="M11" s="354"/>
      <c r="N11" s="354"/>
      <c r="O11" s="355"/>
      <c r="P11" s="76"/>
      <c r="Q11" s="76"/>
      <c r="R11" s="76"/>
      <c r="S11" s="76"/>
      <c r="T11" s="37"/>
      <c r="U11" s="37"/>
      <c r="V11" s="37"/>
      <c r="W11" s="37"/>
      <c r="X11" s="9"/>
    </row>
    <row r="12" spans="1:36" ht="15.75" customHeight="1" x14ac:dyDescent="0.2">
      <c r="A12" s="156"/>
      <c r="B12" s="156"/>
      <c r="C12" s="41"/>
      <c r="D12" s="41"/>
      <c r="E12" s="41"/>
      <c r="F12" s="76"/>
      <c r="G12" s="41"/>
      <c r="H12" s="41"/>
      <c r="I12" s="41"/>
      <c r="J12" s="41"/>
      <c r="K12" s="41"/>
      <c r="L12" s="41"/>
      <c r="M12" s="41"/>
      <c r="N12" s="41"/>
      <c r="O12" s="41"/>
      <c r="P12" s="76"/>
      <c r="Q12" s="76"/>
      <c r="R12" s="76"/>
      <c r="S12" s="76"/>
      <c r="T12" s="37"/>
      <c r="U12" s="37"/>
      <c r="V12" s="37"/>
      <c r="W12" s="37"/>
      <c r="X12" s="9"/>
    </row>
    <row r="13" spans="1:36" ht="37.5" customHeight="1" x14ac:dyDescent="0.2">
      <c r="A13" s="342" t="s">
        <v>159</v>
      </c>
      <c r="B13" s="342"/>
      <c r="C13" s="357"/>
      <c r="D13" s="358"/>
      <c r="E13" s="346"/>
      <c r="F13" s="42"/>
      <c r="G13" s="338" t="s">
        <v>47</v>
      </c>
      <c r="H13" s="338"/>
      <c r="I13" s="338"/>
      <c r="J13" s="338"/>
      <c r="K13" s="338"/>
      <c r="L13" s="338"/>
      <c r="M13" s="338"/>
      <c r="N13" s="338"/>
      <c r="O13" s="338"/>
      <c r="P13" s="338"/>
      <c r="Q13" s="338"/>
      <c r="R13" s="152" t="s">
        <v>13</v>
      </c>
      <c r="S13" s="152" t="s">
        <v>14</v>
      </c>
      <c r="T13" s="152" t="s">
        <v>15</v>
      </c>
      <c r="U13" s="153" t="s">
        <v>16</v>
      </c>
      <c r="V13" s="152" t="s">
        <v>17</v>
      </c>
      <c r="W13" s="152" t="s">
        <v>18</v>
      </c>
      <c r="X13" s="9"/>
      <c r="Y13" s="363" t="s">
        <v>175</v>
      </c>
      <c r="Z13" s="364"/>
      <c r="AA13" s="364"/>
      <c r="AB13" s="364"/>
      <c r="AC13" s="364"/>
      <c r="AD13" s="364"/>
      <c r="AE13" s="364"/>
      <c r="AF13" s="364"/>
      <c r="AG13" s="364"/>
      <c r="AH13" s="364"/>
      <c r="AI13" s="364"/>
      <c r="AJ13" s="365"/>
    </row>
    <row r="14" spans="1:36" ht="37.5" customHeight="1" x14ac:dyDescent="0.2">
      <c r="A14" s="157"/>
      <c r="B14" s="157"/>
      <c r="C14" s="108"/>
      <c r="D14" s="108"/>
      <c r="E14" s="108"/>
      <c r="F14" s="42"/>
      <c r="G14" s="348" t="s">
        <v>11</v>
      </c>
      <c r="H14" s="348"/>
      <c r="I14" s="348"/>
      <c r="J14" s="348"/>
      <c r="K14" s="348"/>
      <c r="L14" s="348"/>
      <c r="M14" s="348"/>
      <c r="N14" s="348"/>
      <c r="O14" s="348"/>
      <c r="P14" s="348"/>
      <c r="Q14" s="348"/>
      <c r="R14" s="87">
        <f>SUM(R24:R43,R55:R74,R86:R105,R117:R136,R148:R167,R179:R198)</f>
        <v>65</v>
      </c>
      <c r="S14" s="87">
        <f>SUM(S24:S43,S55:S74,S86:S105,S117:S136,S148:S167,S179:S198)</f>
        <v>43</v>
      </c>
      <c r="T14" s="178">
        <f>SUM(R14:S14)</f>
        <v>108</v>
      </c>
      <c r="U14" s="87">
        <f>R14*$S$19</f>
        <v>1040</v>
      </c>
      <c r="V14" s="87">
        <f>S14*$U$19</f>
        <v>1376</v>
      </c>
      <c r="W14" s="178">
        <f>SUM(U14:V14)</f>
        <v>2416</v>
      </c>
      <c r="X14" s="9"/>
      <c r="Y14" s="366" t="s">
        <v>174</v>
      </c>
      <c r="Z14" s="367"/>
      <c r="AA14" s="367"/>
      <c r="AB14" s="367"/>
      <c r="AC14" s="368"/>
      <c r="AD14" s="366">
        <f>SUM(W14:W15)</f>
        <v>2880</v>
      </c>
      <c r="AE14" s="367"/>
      <c r="AF14" s="367"/>
      <c r="AG14" s="367"/>
      <c r="AH14" s="367"/>
      <c r="AI14" s="367"/>
      <c r="AJ14" s="368"/>
    </row>
    <row r="15" spans="1:36" ht="37.5" customHeight="1" x14ac:dyDescent="0.2">
      <c r="A15" s="342" t="s">
        <v>160</v>
      </c>
      <c r="B15" s="342"/>
      <c r="C15" s="357"/>
      <c r="D15" s="358"/>
      <c r="E15" s="346"/>
      <c r="F15" s="42"/>
      <c r="G15" s="348" t="s">
        <v>12</v>
      </c>
      <c r="H15" s="348"/>
      <c r="I15" s="348"/>
      <c r="J15" s="348"/>
      <c r="K15" s="348"/>
      <c r="L15" s="348"/>
      <c r="M15" s="348"/>
      <c r="N15" s="348"/>
      <c r="O15" s="348"/>
      <c r="P15" s="348"/>
      <c r="Q15" s="348"/>
      <c r="R15" s="87">
        <f>SUM(R44:R53,R75:R84,R106:R115,R137:R146,R168:R177,R199:R208)</f>
        <v>11</v>
      </c>
      <c r="S15" s="87">
        <f>SUM(S44:S53,S75:S84,S106:S115,S137:S146,S168:S177,S199:S208)</f>
        <v>9</v>
      </c>
      <c r="T15" s="178">
        <f>SUM(R15:S15)</f>
        <v>20</v>
      </c>
      <c r="U15" s="87">
        <f>R15*$S$19</f>
        <v>176</v>
      </c>
      <c r="V15" s="87">
        <f>S15*$U$19</f>
        <v>288</v>
      </c>
      <c r="W15" s="178">
        <f>SUM(U15:V15)</f>
        <v>464</v>
      </c>
      <c r="X15" s="9"/>
      <c r="Y15" s="185" t="s">
        <v>139</v>
      </c>
      <c r="Z15" s="185" t="s">
        <v>140</v>
      </c>
      <c r="AA15" s="185" t="s">
        <v>139</v>
      </c>
      <c r="AB15" s="185" t="s">
        <v>140</v>
      </c>
      <c r="AC15" s="185" t="s">
        <v>139</v>
      </c>
      <c r="AD15" s="185" t="s">
        <v>140</v>
      </c>
      <c r="AE15" s="185" t="s">
        <v>139</v>
      </c>
      <c r="AF15" s="185" t="s">
        <v>140</v>
      </c>
      <c r="AG15" s="185" t="s">
        <v>139</v>
      </c>
      <c r="AH15" s="185" t="s">
        <v>140</v>
      </c>
      <c r="AI15" s="185" t="s">
        <v>139</v>
      </c>
      <c r="AJ15" s="185" t="s">
        <v>140</v>
      </c>
    </row>
    <row r="16" spans="1:36" ht="37.5" customHeight="1" x14ac:dyDescent="0.2">
      <c r="A16" s="158"/>
      <c r="B16" s="9"/>
      <c r="C16" s="43"/>
      <c r="D16" s="37"/>
      <c r="E16" s="37"/>
      <c r="F16" s="42"/>
      <c r="G16" s="348" t="s">
        <v>20</v>
      </c>
      <c r="H16" s="348"/>
      <c r="I16" s="348"/>
      <c r="J16" s="348"/>
      <c r="K16" s="348"/>
      <c r="L16" s="348"/>
      <c r="M16" s="348"/>
      <c r="N16" s="348"/>
      <c r="O16" s="348"/>
      <c r="P16" s="348"/>
      <c r="Q16" s="348"/>
      <c r="R16" s="88"/>
      <c r="S16" s="87">
        <f>SUM(S54,S85,S116,S147,S178,S209)</f>
        <v>12</v>
      </c>
      <c r="T16" s="178">
        <f>SUM(R16:S16)</f>
        <v>12</v>
      </c>
      <c r="U16" s="88"/>
      <c r="V16" s="87">
        <f>S16*$U$19</f>
        <v>384</v>
      </c>
      <c r="W16" s="178">
        <f>SUM(U16:V16)</f>
        <v>384</v>
      </c>
      <c r="X16" s="9"/>
      <c r="Y16" s="185" t="s">
        <v>131</v>
      </c>
      <c r="Z16" s="185" t="s">
        <v>131</v>
      </c>
      <c r="AA16" s="185" t="s">
        <v>132</v>
      </c>
      <c r="AB16" s="185" t="s">
        <v>132</v>
      </c>
      <c r="AC16" s="185" t="s">
        <v>133</v>
      </c>
      <c r="AD16" s="185" t="s">
        <v>133</v>
      </c>
      <c r="AE16" s="185" t="s">
        <v>134</v>
      </c>
      <c r="AF16" s="185" t="s">
        <v>134</v>
      </c>
      <c r="AG16" s="185" t="s">
        <v>135</v>
      </c>
      <c r="AH16" s="185" t="s">
        <v>135</v>
      </c>
      <c r="AI16" s="185" t="s">
        <v>136</v>
      </c>
      <c r="AJ16" s="185" t="s">
        <v>136</v>
      </c>
    </row>
    <row r="17" spans="1:36" ht="37.5" customHeight="1" x14ac:dyDescent="0.2">
      <c r="A17" s="342" t="s">
        <v>21</v>
      </c>
      <c r="B17" s="342"/>
      <c r="C17" s="359">
        <f>$S$17/$T$17</f>
        <v>0.45714285714285713</v>
      </c>
      <c r="D17" s="360"/>
      <c r="E17" s="361"/>
      <c r="F17" s="40"/>
      <c r="G17" s="349" t="s">
        <v>49</v>
      </c>
      <c r="H17" s="349"/>
      <c r="I17" s="349"/>
      <c r="J17" s="349"/>
      <c r="K17" s="349"/>
      <c r="L17" s="349"/>
      <c r="M17" s="349"/>
      <c r="N17" s="349"/>
      <c r="O17" s="349"/>
      <c r="P17" s="349"/>
      <c r="Q17" s="349"/>
      <c r="R17" s="46">
        <f>SUM(R14:R16)</f>
        <v>76</v>
      </c>
      <c r="S17" s="46">
        <f>SUM(S14:S16)</f>
        <v>64</v>
      </c>
      <c r="T17" s="178">
        <f>SUM(T14:T16)</f>
        <v>140</v>
      </c>
      <c r="U17" s="87">
        <f>SUM(U14:U16)</f>
        <v>1216</v>
      </c>
      <c r="V17" s="87">
        <f>SUM(V14:V16)</f>
        <v>2048</v>
      </c>
      <c r="W17" s="178">
        <f>SUM(U17:V17)</f>
        <v>3264</v>
      </c>
      <c r="X17" s="9"/>
      <c r="Y17" s="105">
        <f>SUM(F24:F53,F55:F84,F86:F115,F117:F146,F148:F177,F179:F208)</f>
        <v>22</v>
      </c>
      <c r="Z17" s="105">
        <f>SUM(G24:G53,G55:G84,G86:G115,G117:G146,G148:G177,G179:G208)</f>
        <v>480</v>
      </c>
      <c r="AA17" s="105">
        <f t="shared" ref="AA17:AJ17" si="0">SUM(H24:H53,H55:H84,H86:H115,H117:H146,H148:H177,H179:H208)</f>
        <v>20</v>
      </c>
      <c r="AB17" s="105">
        <f t="shared" si="0"/>
        <v>480</v>
      </c>
      <c r="AC17" s="105">
        <f t="shared" si="0"/>
        <v>22</v>
      </c>
      <c r="AD17" s="105">
        <f t="shared" si="0"/>
        <v>480</v>
      </c>
      <c r="AE17" s="105">
        <f t="shared" si="0"/>
        <v>22</v>
      </c>
      <c r="AF17" s="105">
        <f t="shared" si="0"/>
        <v>480</v>
      </c>
      <c r="AG17" s="105">
        <f t="shared" si="0"/>
        <v>21</v>
      </c>
      <c r="AH17" s="105">
        <f t="shared" si="0"/>
        <v>480</v>
      </c>
      <c r="AI17" s="105">
        <f t="shared" si="0"/>
        <v>21</v>
      </c>
      <c r="AJ17" s="105">
        <f t="shared" si="0"/>
        <v>480</v>
      </c>
    </row>
    <row r="18" spans="1:36" ht="7.5" customHeight="1" x14ac:dyDescent="0.2">
      <c r="A18" s="107"/>
      <c r="B18" s="107"/>
      <c r="C18" s="76"/>
      <c r="D18" s="76"/>
      <c r="E18" s="76"/>
      <c r="F18" s="40"/>
      <c r="G18" s="76"/>
      <c r="H18" s="76"/>
      <c r="I18" s="76"/>
      <c r="J18" s="76"/>
      <c r="K18" s="76"/>
      <c r="L18" s="76"/>
      <c r="M18" s="76"/>
      <c r="N18" s="76"/>
      <c r="O18" s="76"/>
      <c r="P18" s="76"/>
      <c r="Q18" s="76"/>
      <c r="R18" s="40"/>
      <c r="S18" s="40"/>
      <c r="T18" s="44"/>
      <c r="U18" s="41"/>
      <c r="V18" s="41"/>
      <c r="W18" s="44"/>
      <c r="X18" s="9"/>
    </row>
    <row r="19" spans="1:36" ht="21" customHeight="1" x14ac:dyDescent="0.2">
      <c r="A19" s="343"/>
      <c r="B19" s="343"/>
      <c r="C19" s="151"/>
      <c r="D19" s="150"/>
      <c r="E19" s="9"/>
      <c r="F19" s="9"/>
      <c r="G19" s="347" t="s">
        <v>67</v>
      </c>
      <c r="H19" s="347"/>
      <c r="I19" s="347"/>
      <c r="J19" s="347"/>
      <c r="K19" s="347"/>
      <c r="L19" s="347"/>
      <c r="M19" s="347"/>
      <c r="N19" s="347"/>
      <c r="O19" s="347"/>
      <c r="P19" s="347"/>
      <c r="Q19" s="347"/>
      <c r="R19" s="89" t="s">
        <v>16</v>
      </c>
      <c r="S19" s="90">
        <v>16</v>
      </c>
      <c r="T19" s="89" t="s">
        <v>17</v>
      </c>
      <c r="U19" s="90">
        <v>32</v>
      </c>
      <c r="V19" s="45"/>
      <c r="W19" s="44"/>
      <c r="X19" s="9"/>
    </row>
    <row r="20" spans="1:36" ht="6.75" customHeight="1" x14ac:dyDescent="0.2">
      <c r="A20" s="107"/>
      <c r="B20" s="107"/>
      <c r="C20" s="76"/>
      <c r="D20" s="76"/>
      <c r="E20" s="103"/>
      <c r="F20" s="104"/>
      <c r="G20" s="104"/>
      <c r="H20" s="104"/>
      <c r="I20" s="104"/>
      <c r="J20" s="104"/>
      <c r="K20" s="104"/>
      <c r="L20" s="104"/>
      <c r="M20" s="104"/>
      <c r="N20" s="104"/>
      <c r="O20" s="104"/>
      <c r="P20" s="104"/>
      <c r="Q20" s="104"/>
      <c r="R20" s="9"/>
      <c r="S20" s="40"/>
      <c r="T20" s="41"/>
      <c r="U20" s="41"/>
      <c r="V20" s="41"/>
      <c r="W20" s="41"/>
      <c r="X20" s="9"/>
    </row>
    <row r="21" spans="1:36" ht="18.75" customHeight="1" x14ac:dyDescent="0.2">
      <c r="A21" s="338" t="s">
        <v>2</v>
      </c>
      <c r="B21" s="338" t="s">
        <v>40</v>
      </c>
      <c r="C21" s="338"/>
      <c r="D21" s="338" t="s">
        <v>0</v>
      </c>
      <c r="E21" s="338"/>
      <c r="F21" s="338" t="s">
        <v>22</v>
      </c>
      <c r="G21" s="338"/>
      <c r="H21" s="338"/>
      <c r="I21" s="338"/>
      <c r="J21" s="338"/>
      <c r="K21" s="338"/>
      <c r="L21" s="338"/>
      <c r="M21" s="338"/>
      <c r="N21" s="338"/>
      <c r="O21" s="338"/>
      <c r="P21" s="338"/>
      <c r="Q21" s="338"/>
      <c r="R21" s="338" t="s">
        <v>124</v>
      </c>
      <c r="S21" s="338"/>
      <c r="T21" s="338"/>
      <c r="U21" s="338" t="s">
        <v>1</v>
      </c>
      <c r="V21" s="338"/>
      <c r="W21" s="338"/>
      <c r="X21" s="131" t="s">
        <v>114</v>
      </c>
    </row>
    <row r="22" spans="1:36" ht="21.75" customHeight="1" x14ac:dyDescent="0.2">
      <c r="A22" s="338"/>
      <c r="B22" s="338"/>
      <c r="C22" s="338"/>
      <c r="D22" s="338"/>
      <c r="E22" s="338"/>
      <c r="F22" s="154" t="s">
        <v>137</v>
      </c>
      <c r="G22" s="154" t="s">
        <v>138</v>
      </c>
      <c r="H22" s="154" t="s">
        <v>23</v>
      </c>
      <c r="I22" s="154" t="s">
        <v>24</v>
      </c>
      <c r="J22" s="154" t="s">
        <v>122</v>
      </c>
      <c r="K22" s="154" t="s">
        <v>25</v>
      </c>
      <c r="L22" s="154" t="s">
        <v>26</v>
      </c>
      <c r="M22" s="154" t="s">
        <v>27</v>
      </c>
      <c r="N22" s="154" t="s">
        <v>28</v>
      </c>
      <c r="O22" s="154" t="s">
        <v>29</v>
      </c>
      <c r="P22" s="154" t="s">
        <v>50</v>
      </c>
      <c r="Q22" s="154" t="s">
        <v>51</v>
      </c>
      <c r="R22" s="152" t="s">
        <v>30</v>
      </c>
      <c r="S22" s="152" t="s">
        <v>31</v>
      </c>
      <c r="T22" s="152" t="s">
        <v>32</v>
      </c>
      <c r="U22" s="152" t="s">
        <v>33</v>
      </c>
      <c r="V22" s="152" t="s">
        <v>34</v>
      </c>
      <c r="W22" s="152" t="s">
        <v>32</v>
      </c>
      <c r="X22" s="95" t="str">
        <f t="shared" ref="X22:X23" si="1">W22</f>
        <v>Total</v>
      </c>
    </row>
    <row r="23" spans="1:36" ht="0.75" customHeight="1" x14ac:dyDescent="0.2">
      <c r="A23" s="129"/>
      <c r="B23" s="129"/>
      <c r="C23" s="129"/>
      <c r="D23" s="129"/>
      <c r="E23" s="129"/>
      <c r="F23" s="130" t="s">
        <v>131</v>
      </c>
      <c r="G23" s="130" t="s">
        <v>131</v>
      </c>
      <c r="H23" s="130" t="s">
        <v>132</v>
      </c>
      <c r="I23" s="130" t="s">
        <v>132</v>
      </c>
      <c r="J23" s="130" t="s">
        <v>133</v>
      </c>
      <c r="K23" s="130" t="s">
        <v>133</v>
      </c>
      <c r="L23" s="130" t="s">
        <v>134</v>
      </c>
      <c r="M23" s="130" t="s">
        <v>134</v>
      </c>
      <c r="N23" s="130" t="s">
        <v>135</v>
      </c>
      <c r="O23" s="130" t="s">
        <v>135</v>
      </c>
      <c r="P23" s="130" t="s">
        <v>136</v>
      </c>
      <c r="Q23" s="130" t="s">
        <v>136</v>
      </c>
      <c r="R23" s="129"/>
      <c r="S23" s="129"/>
      <c r="T23" s="129"/>
      <c r="U23" s="129"/>
      <c r="V23" s="129"/>
      <c r="W23" s="129">
        <v>0</v>
      </c>
      <c r="X23" s="95">
        <f t="shared" si="1"/>
        <v>0</v>
      </c>
    </row>
    <row r="24" spans="1:36" ht="18" customHeight="1" x14ac:dyDescent="0.2">
      <c r="A24" s="333" t="str">
        <f>Organización_Modular!A10</f>
        <v xml:space="preserve">Modulo 1:  Sistemas mecatronicos  programables industriales y de servicio.  </v>
      </c>
      <c r="B24" s="271" t="str">
        <f>Organización_Modular!B10</f>
        <v>Competencias técnicas (Unidad de competencia)</v>
      </c>
      <c r="C24" s="334" t="str">
        <f>Organización_Modular!C10</f>
        <v>UC1: Implementar sistemas electrónicos programables que soportan los procesos industriales y de servicio, de acuerdo a los requerimientos funcionales, uso eficiente de la energía, optimización de los procesos, estándares de seguridad y normativa vigente.</v>
      </c>
      <c r="D24" s="335" t="str">
        <f>Organización_Modular!F10</f>
        <v>Fundamentos de mecatrónica</v>
      </c>
      <c r="E24" s="335"/>
      <c r="F24" s="46">
        <f>_xlfn.IFNA(IF(VLOOKUP($D24,Organización_Modular!$F$10:$G$195,2,FALSE)=F$23,Itinerario!T24," ")," ")</f>
        <v>3</v>
      </c>
      <c r="G24" s="46">
        <f>_xlfn.IFNA(IF(VLOOKUP($D24,Organización_Modular!$F$10:$G$195,2,FALSE)=G$23,Itinerario!W24," ")," ")</f>
        <v>64</v>
      </c>
      <c r="H24" s="46" t="str">
        <f>_xlfn.IFNA(IF(VLOOKUP($D24,Organización_Modular!$F$10:$G$195,2,FALSE)=H$23,Itinerario!T24," ")," ")</f>
        <v xml:space="preserve"> </v>
      </c>
      <c r="I24" s="46" t="str">
        <f>_xlfn.IFNA(IF(VLOOKUP($D24,Organización_Modular!$F$10:$G$195,2,FALSE)=I$23,Itinerario!W24," ")," ")</f>
        <v xml:space="preserve"> </v>
      </c>
      <c r="J24" s="46" t="str">
        <f>_xlfn.IFNA(IF(VLOOKUP($D24,Organización_Modular!$F$10:$G$195,2,FALSE)=J$23,Itinerario!T24," ")," ")</f>
        <v xml:space="preserve"> </v>
      </c>
      <c r="K24" s="46" t="str">
        <f>_xlfn.IFNA(IF(VLOOKUP($D24,Organización_Modular!$F$10:$G$195,2,FALSE)=K$23,Itinerario!W24," ")," ")</f>
        <v xml:space="preserve"> </v>
      </c>
      <c r="L24" s="46" t="str">
        <f>_xlfn.IFNA(IF(VLOOKUP($D24,Organización_Modular!$F$10:$G$195,2,FALSE)=L$23,Itinerario!T24," ")," ")</f>
        <v xml:space="preserve"> </v>
      </c>
      <c r="M24" s="46" t="str">
        <f>_xlfn.IFNA(IF(VLOOKUP($D24,Organización_Modular!$F$10:$G$195,2,FALSE)=M$23,Itinerario!W24," ")," ")</f>
        <v xml:space="preserve"> </v>
      </c>
      <c r="N24" s="46" t="str">
        <f>_xlfn.IFNA(IF(VLOOKUP($D24,Organización_Modular!$F$10:$G$195,2,FALSE)=N$23,Itinerario!T24," ")," ")</f>
        <v xml:space="preserve"> </v>
      </c>
      <c r="O24" s="46" t="str">
        <f>_xlfn.IFNA(IF(VLOOKUP($D24,Organización_Modular!$F$10:$G$195,2,FALSE)=O$23,Itinerario!W24," ")," ")</f>
        <v xml:space="preserve"> </v>
      </c>
      <c r="P24" s="46" t="str">
        <f>_xlfn.IFNA(IF(VLOOKUP($D24,Organización_Modular!$F$10:$G$195,2,FALSE)=P$23,Itinerario!T24," ")," ")</f>
        <v xml:space="preserve"> </v>
      </c>
      <c r="Q24" s="46" t="str">
        <f>_xlfn.IFNA(IF(VLOOKUP($D24,Organización_Modular!$F$10:$G$195,2,FALSE)=Q$23,Itinerario!W24," ")," ")</f>
        <v xml:space="preserve"> </v>
      </c>
      <c r="R24" s="46">
        <f>Organización_Modular!H10</f>
        <v>2</v>
      </c>
      <c r="S24" s="46">
        <f>Organización_Modular!I10</f>
        <v>1</v>
      </c>
      <c r="T24" s="90">
        <f>SUM(R24:S24)</f>
        <v>3</v>
      </c>
      <c r="U24" s="46">
        <f>+R24*$S$19</f>
        <v>32</v>
      </c>
      <c r="V24" s="46">
        <f>+S24*$U$19</f>
        <v>32</v>
      </c>
      <c r="W24" s="90">
        <f>SUM(U24:V24)</f>
        <v>64</v>
      </c>
      <c r="X24" s="95">
        <f>W24</f>
        <v>64</v>
      </c>
    </row>
    <row r="25" spans="1:36" ht="18" customHeight="1" x14ac:dyDescent="0.2">
      <c r="A25" s="333"/>
      <c r="B25" s="271"/>
      <c r="C25" s="334"/>
      <c r="D25" s="335" t="str">
        <f>Organización_Modular!F11</f>
        <v xml:space="preserve">Electronica Basica </v>
      </c>
      <c r="E25" s="335"/>
      <c r="F25" s="46">
        <f>_xlfn.IFNA(IF(VLOOKUP($D25,Organización_Modular!$F$10:$G$195,2,FALSE)=F$23,Itinerario!T25," ")," ")</f>
        <v>4</v>
      </c>
      <c r="G25" s="46">
        <f>_xlfn.IFNA(IF(VLOOKUP($D25,Organización_Modular!$F$10:$G$195,2,FALSE)=G$23,Itinerario!W25," ")," ")</f>
        <v>80</v>
      </c>
      <c r="H25" s="46" t="str">
        <f>_xlfn.IFNA(IF(VLOOKUP($D25,Organización_Modular!$F$10:$G$195,2,FALSE)=H$23,Itinerario!T25," ")," ")</f>
        <v xml:space="preserve"> </v>
      </c>
      <c r="I25" s="46" t="str">
        <f>_xlfn.IFNA(IF(VLOOKUP($D25,Organización_Modular!$F$10:$G$195,2,FALSE)=I$23,Itinerario!W25," ")," ")</f>
        <v xml:space="preserve"> </v>
      </c>
      <c r="J25" s="46" t="str">
        <f>_xlfn.IFNA(IF(VLOOKUP($D25,Organización_Modular!$F$10:$G$195,2,FALSE)=J$23,Itinerario!T25," ")," ")</f>
        <v xml:space="preserve"> </v>
      </c>
      <c r="K25" s="46" t="str">
        <f>_xlfn.IFNA(IF(VLOOKUP($D25,Organización_Modular!$F$10:$G$195,2,FALSE)=K$23,Itinerario!W25," ")," ")</f>
        <v xml:space="preserve"> </v>
      </c>
      <c r="L25" s="46" t="str">
        <f>_xlfn.IFNA(IF(VLOOKUP($D25,Organización_Modular!$F$10:$G$195,2,FALSE)=L$23,Itinerario!T25," ")," ")</f>
        <v xml:space="preserve"> </v>
      </c>
      <c r="M25" s="46" t="str">
        <f>_xlfn.IFNA(IF(VLOOKUP($D25,Organización_Modular!$F$10:$G$195,2,FALSE)=M$23,Itinerario!W25," ")," ")</f>
        <v xml:space="preserve"> </v>
      </c>
      <c r="N25" s="46" t="str">
        <f>_xlfn.IFNA(IF(VLOOKUP($D25,Organización_Modular!$F$10:$G$195,2,FALSE)=N$23,Itinerario!T25," ")," ")</f>
        <v xml:space="preserve"> </v>
      </c>
      <c r="O25" s="46" t="str">
        <f>_xlfn.IFNA(IF(VLOOKUP($D25,Organización_Modular!$F$10:$G$195,2,FALSE)=O$23,Itinerario!W25," ")," ")</f>
        <v xml:space="preserve"> </v>
      </c>
      <c r="P25" s="46" t="str">
        <f>_xlfn.IFNA(IF(VLOOKUP($D25,Organización_Modular!$F$10:$G$195,2,FALSE)=P$23,Itinerario!T25," ")," ")</f>
        <v xml:space="preserve"> </v>
      </c>
      <c r="Q25" s="46" t="str">
        <f>_xlfn.IFNA(IF(VLOOKUP($D25,Organización_Modular!$F$10:$G$195,2,FALSE)=Q$23,Itinerario!W25," ")," ")</f>
        <v xml:space="preserve"> </v>
      </c>
      <c r="R25" s="46">
        <f>Organización_Modular!H11</f>
        <v>3</v>
      </c>
      <c r="S25" s="46">
        <f>Organización_Modular!I11</f>
        <v>1</v>
      </c>
      <c r="T25" s="90">
        <f t="shared" ref="T25:T53" si="2">SUM(R25:S25)</f>
        <v>4</v>
      </c>
      <c r="U25" s="46">
        <f t="shared" ref="U25:U88" si="3">+R25*$S$19</f>
        <v>48</v>
      </c>
      <c r="V25" s="46">
        <f t="shared" ref="V25:V88" si="4">+S25*$U$19</f>
        <v>32</v>
      </c>
      <c r="W25" s="90">
        <f t="shared" ref="W25:W88" si="5">SUM(U25:V25)</f>
        <v>80</v>
      </c>
      <c r="X25" s="95">
        <f t="shared" ref="X25:X88" si="6">W25</f>
        <v>80</v>
      </c>
    </row>
    <row r="26" spans="1:36" ht="18" customHeight="1" x14ac:dyDescent="0.2">
      <c r="A26" s="333"/>
      <c r="B26" s="271"/>
      <c r="C26" s="334"/>
      <c r="D26" s="335" t="str">
        <f>Organización_Modular!F12</f>
        <v xml:space="preserve">Electrotecnia </v>
      </c>
      <c r="E26" s="335"/>
      <c r="F26" s="46">
        <f>_xlfn.IFNA(IF(VLOOKUP($D26,Organización_Modular!$F$10:$G$195,2,FALSE)=F$23,Itinerario!T26," ")," ")</f>
        <v>3</v>
      </c>
      <c r="G26" s="46">
        <f>_xlfn.IFNA(IF(VLOOKUP($D26,Organización_Modular!$F$10:$G$195,2,FALSE)=G$23,Itinerario!W26," ")," ")</f>
        <v>64</v>
      </c>
      <c r="H26" s="46" t="str">
        <f>_xlfn.IFNA(IF(VLOOKUP($D26,Organización_Modular!$F$10:$G$195,2,FALSE)=H$23,Itinerario!T26," ")," ")</f>
        <v xml:space="preserve"> </v>
      </c>
      <c r="I26" s="46" t="str">
        <f>_xlfn.IFNA(IF(VLOOKUP($D26,Organización_Modular!$F$10:$G$195,2,FALSE)=I$23,Itinerario!W26," ")," ")</f>
        <v xml:space="preserve"> </v>
      </c>
      <c r="J26" s="46" t="str">
        <f>_xlfn.IFNA(IF(VLOOKUP($D26,Organización_Modular!$F$10:$G$195,2,FALSE)=J$23,Itinerario!T26," ")," ")</f>
        <v xml:space="preserve"> </v>
      </c>
      <c r="K26" s="46" t="str">
        <f>_xlfn.IFNA(IF(VLOOKUP($D26,Organización_Modular!$F$10:$G$195,2,FALSE)=K$23,Itinerario!W26," ")," ")</f>
        <v xml:space="preserve"> </v>
      </c>
      <c r="L26" s="46" t="str">
        <f>_xlfn.IFNA(IF(VLOOKUP($D26,Organización_Modular!$F$10:$G$195,2,FALSE)=L$23,Itinerario!T26," ")," ")</f>
        <v xml:space="preserve"> </v>
      </c>
      <c r="M26" s="46" t="str">
        <f>_xlfn.IFNA(IF(VLOOKUP($D26,Organización_Modular!$F$10:$G$195,2,FALSE)=M$23,Itinerario!W26," ")," ")</f>
        <v xml:space="preserve"> </v>
      </c>
      <c r="N26" s="46" t="str">
        <f>_xlfn.IFNA(IF(VLOOKUP($D26,Organización_Modular!$F$10:$G$195,2,FALSE)=N$23,Itinerario!T26," ")," ")</f>
        <v xml:space="preserve"> </v>
      </c>
      <c r="O26" s="46" t="str">
        <f>_xlfn.IFNA(IF(VLOOKUP($D26,Organización_Modular!$F$10:$G$195,2,FALSE)=O$23,Itinerario!W26," ")," ")</f>
        <v xml:space="preserve"> </v>
      </c>
      <c r="P26" s="46" t="str">
        <f>_xlfn.IFNA(IF(VLOOKUP($D26,Organización_Modular!$F$10:$G$195,2,FALSE)=P$23,Itinerario!T26," ")," ")</f>
        <v xml:space="preserve"> </v>
      </c>
      <c r="Q26" s="46" t="str">
        <f>_xlfn.IFNA(IF(VLOOKUP($D26,Organización_Modular!$F$10:$G$195,2,FALSE)=Q$23,Itinerario!W26," ")," ")</f>
        <v xml:space="preserve"> </v>
      </c>
      <c r="R26" s="46">
        <f>Organización_Modular!H12</f>
        <v>2</v>
      </c>
      <c r="S26" s="46">
        <f>Organización_Modular!I12</f>
        <v>1</v>
      </c>
      <c r="T26" s="90">
        <f t="shared" si="2"/>
        <v>3</v>
      </c>
      <c r="U26" s="46">
        <f t="shared" si="3"/>
        <v>32</v>
      </c>
      <c r="V26" s="46">
        <f t="shared" si="4"/>
        <v>32</v>
      </c>
      <c r="W26" s="90">
        <f t="shared" si="5"/>
        <v>64</v>
      </c>
      <c r="X26" s="95">
        <f t="shared" si="6"/>
        <v>64</v>
      </c>
    </row>
    <row r="27" spans="1:36" ht="18" customHeight="1" x14ac:dyDescent="0.2">
      <c r="A27" s="333"/>
      <c r="B27" s="271"/>
      <c r="C27" s="334"/>
      <c r="D27" s="335" t="str">
        <f>Organización_Modular!F13</f>
        <v xml:space="preserve">Proceso de Manufactura </v>
      </c>
      <c r="E27" s="335"/>
      <c r="F27" s="46">
        <f>_xlfn.IFNA(IF(VLOOKUP($D27,Organización_Modular!$F$10:$G$195,2,FALSE)=F$23,Itinerario!T27," ")," ")</f>
        <v>5</v>
      </c>
      <c r="G27" s="46">
        <f>_xlfn.IFNA(IF(VLOOKUP($D27,Organización_Modular!$F$10:$G$195,2,FALSE)=G$23,Itinerario!W27," ")," ")</f>
        <v>112</v>
      </c>
      <c r="H27" s="46" t="str">
        <f>_xlfn.IFNA(IF(VLOOKUP($D27,Organización_Modular!$F$10:$G$195,2,FALSE)=H$23,Itinerario!T27," ")," ")</f>
        <v xml:space="preserve"> </v>
      </c>
      <c r="I27" s="46" t="str">
        <f>_xlfn.IFNA(IF(VLOOKUP($D27,Organización_Modular!$F$10:$G$195,2,FALSE)=I$23,Itinerario!W27," ")," ")</f>
        <v xml:space="preserve"> </v>
      </c>
      <c r="J27" s="46" t="str">
        <f>_xlfn.IFNA(IF(VLOOKUP($D27,Organización_Modular!$F$10:$G$195,2,FALSE)=J$23,Itinerario!T27," ")," ")</f>
        <v xml:space="preserve"> </v>
      </c>
      <c r="K27" s="46" t="str">
        <f>_xlfn.IFNA(IF(VLOOKUP($D27,Organización_Modular!$F$10:$G$195,2,FALSE)=K$23,Itinerario!W27," ")," ")</f>
        <v xml:space="preserve"> </v>
      </c>
      <c r="L27" s="46" t="str">
        <f>_xlfn.IFNA(IF(VLOOKUP($D27,Organización_Modular!$F$10:$G$195,2,FALSE)=L$23,Itinerario!T27," ")," ")</f>
        <v xml:space="preserve"> </v>
      </c>
      <c r="M27" s="46" t="str">
        <f>_xlfn.IFNA(IF(VLOOKUP($D27,Organización_Modular!$F$10:$G$195,2,FALSE)=M$23,Itinerario!W27," ")," ")</f>
        <v xml:space="preserve"> </v>
      </c>
      <c r="N27" s="46" t="str">
        <f>_xlfn.IFNA(IF(VLOOKUP($D27,Organización_Modular!$F$10:$G$195,2,FALSE)=N$23,Itinerario!T27," ")," ")</f>
        <v xml:space="preserve"> </v>
      </c>
      <c r="O27" s="46" t="str">
        <f>_xlfn.IFNA(IF(VLOOKUP($D27,Organización_Modular!$F$10:$G$195,2,FALSE)=O$23,Itinerario!W27," ")," ")</f>
        <v xml:space="preserve"> </v>
      </c>
      <c r="P27" s="46" t="str">
        <f>_xlfn.IFNA(IF(VLOOKUP($D27,Organización_Modular!$F$10:$G$195,2,FALSE)=P$23,Itinerario!T27," ")," ")</f>
        <v xml:space="preserve"> </v>
      </c>
      <c r="Q27" s="46" t="str">
        <f>_xlfn.IFNA(IF(VLOOKUP($D27,Organización_Modular!$F$10:$G$195,2,FALSE)=Q$23,Itinerario!W27," ")," ")</f>
        <v xml:space="preserve"> </v>
      </c>
      <c r="R27" s="46">
        <f>Organización_Modular!H13</f>
        <v>3</v>
      </c>
      <c r="S27" s="46">
        <f>Organización_Modular!I13</f>
        <v>2</v>
      </c>
      <c r="T27" s="90">
        <f t="shared" si="2"/>
        <v>5</v>
      </c>
      <c r="U27" s="46">
        <f t="shared" si="3"/>
        <v>48</v>
      </c>
      <c r="V27" s="46">
        <f t="shared" si="4"/>
        <v>64</v>
      </c>
      <c r="W27" s="90">
        <f t="shared" si="5"/>
        <v>112</v>
      </c>
      <c r="X27" s="95">
        <f t="shared" si="6"/>
        <v>112</v>
      </c>
    </row>
    <row r="28" spans="1:36" ht="18" customHeight="1" x14ac:dyDescent="0.2">
      <c r="A28" s="333"/>
      <c r="B28" s="271"/>
      <c r="C28" s="334"/>
      <c r="D28" s="335" t="str">
        <f>Organización_Modular!F14</f>
        <v xml:space="preserve">Matematica para mecatronica </v>
      </c>
      <c r="E28" s="335"/>
      <c r="F28" s="46">
        <f>_xlfn.IFNA(IF(VLOOKUP($D28,Organización_Modular!$F$10:$G$195,2,FALSE)=F$23,Itinerario!T28," ")," ")</f>
        <v>3</v>
      </c>
      <c r="G28" s="46">
        <f>_xlfn.IFNA(IF(VLOOKUP($D28,Organización_Modular!$F$10:$G$195,2,FALSE)=G$23,Itinerario!W28," ")," ")</f>
        <v>64</v>
      </c>
      <c r="H28" s="46" t="str">
        <f>_xlfn.IFNA(IF(VLOOKUP($D28,Organización_Modular!$F$10:$G$195,2,FALSE)=H$23,Itinerario!T28," ")," ")</f>
        <v xml:space="preserve"> </v>
      </c>
      <c r="I28" s="46" t="str">
        <f>_xlfn.IFNA(IF(VLOOKUP($D28,Organización_Modular!$F$10:$G$195,2,FALSE)=I$23,Itinerario!W28," ")," ")</f>
        <v xml:space="preserve"> </v>
      </c>
      <c r="J28" s="46" t="str">
        <f>_xlfn.IFNA(IF(VLOOKUP($D28,Organización_Modular!$F$10:$G$195,2,FALSE)=J$23,Itinerario!T28," ")," ")</f>
        <v xml:space="preserve"> </v>
      </c>
      <c r="K28" s="46" t="str">
        <f>_xlfn.IFNA(IF(VLOOKUP($D28,Organización_Modular!$F$10:$G$195,2,FALSE)=K$23,Itinerario!W28," ")," ")</f>
        <v xml:space="preserve"> </v>
      </c>
      <c r="L28" s="46" t="str">
        <f>_xlfn.IFNA(IF(VLOOKUP($D28,Organización_Modular!$F$10:$G$195,2,FALSE)=L$23,Itinerario!T28," ")," ")</f>
        <v xml:space="preserve"> </v>
      </c>
      <c r="M28" s="46" t="str">
        <f>_xlfn.IFNA(IF(VLOOKUP($D28,Organización_Modular!$F$10:$G$195,2,FALSE)=M$23,Itinerario!W28," ")," ")</f>
        <v xml:space="preserve"> </v>
      </c>
      <c r="N28" s="46" t="str">
        <f>_xlfn.IFNA(IF(VLOOKUP($D28,Organización_Modular!$F$10:$G$195,2,FALSE)=N$23,Itinerario!T28," ")," ")</f>
        <v xml:space="preserve"> </v>
      </c>
      <c r="O28" s="46" t="str">
        <f>_xlfn.IFNA(IF(VLOOKUP($D28,Organización_Modular!$F$10:$G$195,2,FALSE)=O$23,Itinerario!W28," ")," ")</f>
        <v xml:space="preserve"> </v>
      </c>
      <c r="P28" s="46" t="str">
        <f>_xlfn.IFNA(IF(VLOOKUP($D28,Organización_Modular!$F$10:$G$195,2,FALSE)=P$23,Itinerario!T28," ")," ")</f>
        <v xml:space="preserve"> </v>
      </c>
      <c r="Q28" s="46" t="str">
        <f>_xlfn.IFNA(IF(VLOOKUP($D28,Organización_Modular!$F$10:$G$195,2,FALSE)=Q$23,Itinerario!W28," ")," ")</f>
        <v xml:space="preserve"> </v>
      </c>
      <c r="R28" s="46">
        <f>Organización_Modular!H14</f>
        <v>2</v>
      </c>
      <c r="S28" s="46">
        <f>Organización_Modular!I14</f>
        <v>1</v>
      </c>
      <c r="T28" s="90">
        <f t="shared" si="2"/>
        <v>3</v>
      </c>
      <c r="U28" s="46">
        <f t="shared" si="3"/>
        <v>32</v>
      </c>
      <c r="V28" s="46">
        <f t="shared" si="4"/>
        <v>32</v>
      </c>
      <c r="W28" s="90">
        <f t="shared" si="5"/>
        <v>64</v>
      </c>
      <c r="X28" s="95">
        <f t="shared" si="6"/>
        <v>64</v>
      </c>
    </row>
    <row r="29" spans="1:36" ht="18" customHeight="1" x14ac:dyDescent="0.2">
      <c r="A29" s="333"/>
      <c r="B29" s="271"/>
      <c r="C29" s="334"/>
      <c r="D29" s="335" t="str">
        <f>Organización_Modular!F15</f>
        <v>Sistemas Digitales</v>
      </c>
      <c r="E29" s="335"/>
      <c r="F29" s="46" t="str">
        <f>_xlfn.IFNA(IF(VLOOKUP($D29,Organización_Modular!$F$10:$G$195,2,FALSE)=F$23,Itinerario!T29," ")," ")</f>
        <v xml:space="preserve"> </v>
      </c>
      <c r="G29" s="46" t="str">
        <f>_xlfn.IFNA(IF(VLOOKUP($D29,Organización_Modular!$F$10:$G$195,2,FALSE)=G$23,Itinerario!W29," ")," ")</f>
        <v xml:space="preserve"> </v>
      </c>
      <c r="H29" s="46">
        <f>_xlfn.IFNA(IF(VLOOKUP($D29,Organización_Modular!$F$10:$G$195,2,FALSE)=H$23,Itinerario!T29," ")," ")</f>
        <v>4</v>
      </c>
      <c r="I29" s="46">
        <f>_xlfn.IFNA(IF(VLOOKUP($D29,Organización_Modular!$F$10:$G$195,2,FALSE)=I$23,Itinerario!W29," ")," ")</f>
        <v>96</v>
      </c>
      <c r="J29" s="46" t="str">
        <f>_xlfn.IFNA(IF(VLOOKUP($D29,Organización_Modular!$F$10:$G$195,2,FALSE)=J$23,Itinerario!T29," ")," ")</f>
        <v xml:space="preserve"> </v>
      </c>
      <c r="K29" s="46" t="str">
        <f>_xlfn.IFNA(IF(VLOOKUP($D29,Organización_Modular!$F$10:$G$195,2,FALSE)=K$23,Itinerario!W29," ")," ")</f>
        <v xml:space="preserve"> </v>
      </c>
      <c r="L29" s="46" t="str">
        <f>_xlfn.IFNA(IF(VLOOKUP($D29,Organización_Modular!$F$10:$G$195,2,FALSE)=L$23,Itinerario!T29," ")," ")</f>
        <v xml:space="preserve"> </v>
      </c>
      <c r="M29" s="46" t="str">
        <f>_xlfn.IFNA(IF(VLOOKUP($D29,Organización_Modular!$F$10:$G$195,2,FALSE)=M$23,Itinerario!W29," ")," ")</f>
        <v xml:space="preserve"> </v>
      </c>
      <c r="N29" s="46" t="str">
        <f>_xlfn.IFNA(IF(VLOOKUP($D29,Organización_Modular!$F$10:$G$195,2,FALSE)=N$23,Itinerario!T29," ")," ")</f>
        <v xml:space="preserve"> </v>
      </c>
      <c r="O29" s="46" t="str">
        <f>_xlfn.IFNA(IF(VLOOKUP($D29,Organización_Modular!$F$10:$G$195,2,FALSE)=O$23,Itinerario!W29," ")," ")</f>
        <v xml:space="preserve"> </v>
      </c>
      <c r="P29" s="46" t="str">
        <f>_xlfn.IFNA(IF(VLOOKUP($D29,Organización_Modular!$F$10:$G$195,2,FALSE)=P$23,Itinerario!T29," ")," ")</f>
        <v xml:space="preserve"> </v>
      </c>
      <c r="Q29" s="46" t="str">
        <f>_xlfn.IFNA(IF(VLOOKUP($D29,Organización_Modular!$F$10:$G$195,2,FALSE)=Q$23,Itinerario!W29," ")," ")</f>
        <v xml:space="preserve"> </v>
      </c>
      <c r="R29" s="46">
        <f>Organización_Modular!H15</f>
        <v>2</v>
      </c>
      <c r="S29" s="46">
        <f>Organización_Modular!I15</f>
        <v>2</v>
      </c>
      <c r="T29" s="90">
        <f t="shared" si="2"/>
        <v>4</v>
      </c>
      <c r="U29" s="46">
        <f t="shared" si="3"/>
        <v>32</v>
      </c>
      <c r="V29" s="46">
        <f t="shared" si="4"/>
        <v>64</v>
      </c>
      <c r="W29" s="90">
        <f t="shared" si="5"/>
        <v>96</v>
      </c>
      <c r="X29" s="95">
        <f t="shared" si="6"/>
        <v>96</v>
      </c>
    </row>
    <row r="30" spans="1:36" ht="18" customHeight="1" x14ac:dyDescent="0.2">
      <c r="A30" s="333"/>
      <c r="B30" s="271"/>
      <c r="C30" s="334"/>
      <c r="D30" s="335" t="str">
        <f>Organización_Modular!F16</f>
        <v>Sistemas neumaticos e hidraulicos</v>
      </c>
      <c r="E30" s="335"/>
      <c r="F30" s="46" t="str">
        <f>_xlfn.IFNA(IF(VLOOKUP($D30,Organización_Modular!$F$10:$G$195,2,FALSE)=F$23,Itinerario!T30," ")," ")</f>
        <v xml:space="preserve"> </v>
      </c>
      <c r="G30" s="46" t="str">
        <f>_xlfn.IFNA(IF(VLOOKUP($D30,Organización_Modular!$F$10:$G$195,2,FALSE)=G$23,Itinerario!W30," ")," ")</f>
        <v xml:space="preserve"> </v>
      </c>
      <c r="H30" s="46">
        <f>_xlfn.IFNA(IF(VLOOKUP($D30,Organización_Modular!$F$10:$G$195,2,FALSE)=H$23,Itinerario!T30," ")," ")</f>
        <v>3</v>
      </c>
      <c r="I30" s="46">
        <f>_xlfn.IFNA(IF(VLOOKUP($D30,Organización_Modular!$F$10:$G$195,2,FALSE)=I$23,Itinerario!W30," ")," ")</f>
        <v>80</v>
      </c>
      <c r="J30" s="46" t="str">
        <f>_xlfn.IFNA(IF(VLOOKUP($D30,Organización_Modular!$F$10:$G$195,2,FALSE)=J$23,Itinerario!T30," ")," ")</f>
        <v xml:space="preserve"> </v>
      </c>
      <c r="K30" s="46" t="str">
        <f>_xlfn.IFNA(IF(VLOOKUP($D30,Organización_Modular!$F$10:$G$195,2,FALSE)=K$23,Itinerario!W30," ")," ")</f>
        <v xml:space="preserve"> </v>
      </c>
      <c r="L30" s="46" t="str">
        <f>_xlfn.IFNA(IF(VLOOKUP($D30,Organización_Modular!$F$10:$G$195,2,FALSE)=L$23,Itinerario!T30," ")," ")</f>
        <v xml:space="preserve"> </v>
      </c>
      <c r="M30" s="46" t="str">
        <f>_xlfn.IFNA(IF(VLOOKUP($D30,Organización_Modular!$F$10:$G$195,2,FALSE)=M$23,Itinerario!W30," ")," ")</f>
        <v xml:space="preserve"> </v>
      </c>
      <c r="N30" s="46" t="str">
        <f>_xlfn.IFNA(IF(VLOOKUP($D30,Organización_Modular!$F$10:$G$195,2,FALSE)=N$23,Itinerario!T30," ")," ")</f>
        <v xml:space="preserve"> </v>
      </c>
      <c r="O30" s="46" t="str">
        <f>_xlfn.IFNA(IF(VLOOKUP($D30,Organización_Modular!$F$10:$G$195,2,FALSE)=O$23,Itinerario!W30," ")," ")</f>
        <v xml:space="preserve"> </v>
      </c>
      <c r="P30" s="46" t="str">
        <f>_xlfn.IFNA(IF(VLOOKUP($D30,Organización_Modular!$F$10:$G$195,2,FALSE)=P$23,Itinerario!T30," ")," ")</f>
        <v xml:space="preserve"> </v>
      </c>
      <c r="Q30" s="46" t="str">
        <f>_xlfn.IFNA(IF(VLOOKUP($D30,Organización_Modular!$F$10:$G$195,2,FALSE)=Q$23,Itinerario!W30," ")," ")</f>
        <v xml:space="preserve"> </v>
      </c>
      <c r="R30" s="46">
        <f>Organización_Modular!H16</f>
        <v>1</v>
      </c>
      <c r="S30" s="46">
        <f>Organización_Modular!I16</f>
        <v>2</v>
      </c>
      <c r="T30" s="90">
        <f t="shared" si="2"/>
        <v>3</v>
      </c>
      <c r="U30" s="46">
        <f t="shared" si="3"/>
        <v>16</v>
      </c>
      <c r="V30" s="46">
        <f t="shared" si="4"/>
        <v>64</v>
      </c>
      <c r="W30" s="90">
        <f t="shared" si="5"/>
        <v>80</v>
      </c>
      <c r="X30" s="95">
        <f t="shared" si="6"/>
        <v>80</v>
      </c>
    </row>
    <row r="31" spans="1:36" ht="18" customHeight="1" x14ac:dyDescent="0.2">
      <c r="A31" s="333"/>
      <c r="B31" s="271"/>
      <c r="C31" s="334"/>
      <c r="D31" s="335" t="str">
        <f>Organización_Modular!F17</f>
        <v>Maquinas electricas y tableros industriales</v>
      </c>
      <c r="E31" s="335"/>
      <c r="F31" s="46" t="str">
        <f>_xlfn.IFNA(IF(VLOOKUP($D31,Organización_Modular!$F$10:$G$195,2,FALSE)=F$23,Itinerario!T31," ")," ")</f>
        <v xml:space="preserve"> </v>
      </c>
      <c r="G31" s="46" t="str">
        <f>_xlfn.IFNA(IF(VLOOKUP($D31,Organización_Modular!$F$10:$G$195,2,FALSE)=G$23,Itinerario!W31," ")," ")</f>
        <v xml:space="preserve"> </v>
      </c>
      <c r="H31" s="46">
        <f>_xlfn.IFNA(IF(VLOOKUP($D31,Organización_Modular!$F$10:$G$195,2,FALSE)=H$23,Itinerario!T31," ")," ")</f>
        <v>4</v>
      </c>
      <c r="I31" s="46">
        <f>_xlfn.IFNA(IF(VLOOKUP($D31,Organización_Modular!$F$10:$G$195,2,FALSE)=I$23,Itinerario!W31," ")," ")</f>
        <v>96</v>
      </c>
      <c r="J31" s="46" t="str">
        <f>_xlfn.IFNA(IF(VLOOKUP($D31,Organización_Modular!$F$10:$G$195,2,FALSE)=J$23,Itinerario!T31," ")," ")</f>
        <v xml:space="preserve"> </v>
      </c>
      <c r="K31" s="46" t="str">
        <f>_xlfn.IFNA(IF(VLOOKUP($D31,Organización_Modular!$F$10:$G$195,2,FALSE)=K$23,Itinerario!W31," ")," ")</f>
        <v xml:space="preserve"> </v>
      </c>
      <c r="L31" s="46" t="str">
        <f>_xlfn.IFNA(IF(VLOOKUP($D31,Organización_Modular!$F$10:$G$195,2,FALSE)=L$23,Itinerario!T31," ")," ")</f>
        <v xml:space="preserve"> </v>
      </c>
      <c r="M31" s="46" t="str">
        <f>_xlfn.IFNA(IF(VLOOKUP($D31,Organización_Modular!$F$10:$G$195,2,FALSE)=M$23,Itinerario!W31," ")," ")</f>
        <v xml:space="preserve"> </v>
      </c>
      <c r="N31" s="46" t="str">
        <f>_xlfn.IFNA(IF(VLOOKUP($D31,Organización_Modular!$F$10:$G$195,2,FALSE)=N$23,Itinerario!T31," ")," ")</f>
        <v xml:space="preserve"> </v>
      </c>
      <c r="O31" s="46" t="str">
        <f>_xlfn.IFNA(IF(VLOOKUP($D31,Organización_Modular!$F$10:$G$195,2,FALSE)=O$23,Itinerario!W31," ")," ")</f>
        <v xml:space="preserve"> </v>
      </c>
      <c r="P31" s="46" t="str">
        <f>_xlfn.IFNA(IF(VLOOKUP($D31,Organización_Modular!$F$10:$G$195,2,FALSE)=P$23,Itinerario!T31," ")," ")</f>
        <v xml:space="preserve"> </v>
      </c>
      <c r="Q31" s="46" t="str">
        <f>_xlfn.IFNA(IF(VLOOKUP($D31,Organización_Modular!$F$10:$G$195,2,FALSE)=Q$23,Itinerario!W31," ")," ")</f>
        <v xml:space="preserve"> </v>
      </c>
      <c r="R31" s="46">
        <f>Organización_Modular!H17</f>
        <v>2</v>
      </c>
      <c r="S31" s="46">
        <f>Organización_Modular!I17</f>
        <v>2</v>
      </c>
      <c r="T31" s="90">
        <f t="shared" si="2"/>
        <v>4</v>
      </c>
      <c r="U31" s="46">
        <f t="shared" si="3"/>
        <v>32</v>
      </c>
      <c r="V31" s="46">
        <f t="shared" si="4"/>
        <v>64</v>
      </c>
      <c r="W31" s="90">
        <f t="shared" si="5"/>
        <v>96</v>
      </c>
      <c r="X31" s="95">
        <f t="shared" si="6"/>
        <v>96</v>
      </c>
    </row>
    <row r="32" spans="1:36" ht="18" customHeight="1" x14ac:dyDescent="0.2">
      <c r="A32" s="333"/>
      <c r="B32" s="271"/>
      <c r="C32" s="334"/>
      <c r="D32" s="335" t="str">
        <f>Organización_Modular!F18</f>
        <v xml:space="preserve">fisica aplicada </v>
      </c>
      <c r="E32" s="335"/>
      <c r="F32" s="46" t="str">
        <f>_xlfn.IFNA(IF(VLOOKUP($D32,Organización_Modular!$F$10:$G$195,2,FALSE)=F$23,Itinerario!T32," ")," ")</f>
        <v xml:space="preserve"> </v>
      </c>
      <c r="G32" s="46" t="str">
        <f>_xlfn.IFNA(IF(VLOOKUP($D32,Organización_Modular!$F$10:$G$195,2,FALSE)=G$23,Itinerario!W32," ")," ")</f>
        <v xml:space="preserve"> </v>
      </c>
      <c r="H32" s="46">
        <f>_xlfn.IFNA(IF(VLOOKUP($D32,Organización_Modular!$F$10:$G$195,2,FALSE)=H$23,Itinerario!T32," ")," ")</f>
        <v>3</v>
      </c>
      <c r="I32" s="46">
        <f>_xlfn.IFNA(IF(VLOOKUP($D32,Organización_Modular!$F$10:$G$195,2,FALSE)=I$23,Itinerario!W32," ")," ")</f>
        <v>64</v>
      </c>
      <c r="J32" s="46" t="str">
        <f>_xlfn.IFNA(IF(VLOOKUP($D32,Organización_Modular!$F$10:$G$195,2,FALSE)=J$23,Itinerario!T32," ")," ")</f>
        <v xml:space="preserve"> </v>
      </c>
      <c r="K32" s="46" t="str">
        <f>_xlfn.IFNA(IF(VLOOKUP($D32,Organización_Modular!$F$10:$G$195,2,FALSE)=K$23,Itinerario!W32," ")," ")</f>
        <v xml:space="preserve"> </v>
      </c>
      <c r="L32" s="46" t="str">
        <f>_xlfn.IFNA(IF(VLOOKUP($D32,Organización_Modular!$F$10:$G$195,2,FALSE)=L$23,Itinerario!T32," ")," ")</f>
        <v xml:space="preserve"> </v>
      </c>
      <c r="M32" s="46" t="str">
        <f>_xlfn.IFNA(IF(VLOOKUP($D32,Organización_Modular!$F$10:$G$195,2,FALSE)=M$23,Itinerario!W32," ")," ")</f>
        <v xml:space="preserve"> </v>
      </c>
      <c r="N32" s="46" t="str">
        <f>_xlfn.IFNA(IF(VLOOKUP($D32,Organización_Modular!$F$10:$G$195,2,FALSE)=N$23,Itinerario!T32," ")," ")</f>
        <v xml:space="preserve"> </v>
      </c>
      <c r="O32" s="46" t="str">
        <f>_xlfn.IFNA(IF(VLOOKUP($D32,Organización_Modular!$F$10:$G$195,2,FALSE)=O$23,Itinerario!W32," ")," ")</f>
        <v xml:space="preserve"> </v>
      </c>
      <c r="P32" s="46" t="str">
        <f>_xlfn.IFNA(IF(VLOOKUP($D32,Organización_Modular!$F$10:$G$195,2,FALSE)=P$23,Itinerario!T32," ")," ")</f>
        <v xml:space="preserve"> </v>
      </c>
      <c r="Q32" s="46" t="str">
        <f>_xlfn.IFNA(IF(VLOOKUP($D32,Organización_Modular!$F$10:$G$195,2,FALSE)=Q$23,Itinerario!W32," ")," ")</f>
        <v xml:space="preserve"> </v>
      </c>
      <c r="R32" s="46">
        <f>Organización_Modular!H18</f>
        <v>2</v>
      </c>
      <c r="S32" s="46">
        <f>Organización_Modular!I18</f>
        <v>1</v>
      </c>
      <c r="T32" s="90">
        <f t="shared" si="2"/>
        <v>3</v>
      </c>
      <c r="U32" s="46">
        <f t="shared" si="3"/>
        <v>32</v>
      </c>
      <c r="V32" s="46">
        <f t="shared" si="4"/>
        <v>32</v>
      </c>
      <c r="W32" s="90">
        <f t="shared" si="5"/>
        <v>64</v>
      </c>
      <c r="X32" s="95">
        <f t="shared" si="6"/>
        <v>64</v>
      </c>
    </row>
    <row r="33" spans="1:24" ht="0.75" customHeight="1" x14ac:dyDescent="0.2">
      <c r="A33" s="333"/>
      <c r="B33" s="271"/>
      <c r="C33" s="334"/>
      <c r="D33" s="335">
        <f>Organización_Modular!F19</f>
        <v>0</v>
      </c>
      <c r="E33" s="335"/>
      <c r="F33" s="46" t="str">
        <f>_xlfn.IFNA(IF(VLOOKUP($D33,Organización_Modular!$F$10:$G$195,2,FALSE)=F$23,Itinerario!T33," ")," ")</f>
        <v xml:space="preserve"> </v>
      </c>
      <c r="G33" s="46" t="str">
        <f>_xlfn.IFNA(IF(VLOOKUP($D33,Organización_Modular!$F$10:$G$195,2,FALSE)=G$23,Itinerario!W33," ")," ")</f>
        <v xml:space="preserve"> </v>
      </c>
      <c r="H33" s="46" t="str">
        <f>_xlfn.IFNA(IF(VLOOKUP($D33,Organización_Modular!$F$10:$G$195,2,FALSE)=H$23,Itinerario!T33," ")," ")</f>
        <v xml:space="preserve"> </v>
      </c>
      <c r="I33" s="46" t="str">
        <f>_xlfn.IFNA(IF(VLOOKUP($D33,Organización_Modular!$F$10:$G$195,2,FALSE)=I$23,Itinerario!W33," ")," ")</f>
        <v xml:space="preserve"> </v>
      </c>
      <c r="J33" s="46" t="str">
        <f>_xlfn.IFNA(IF(VLOOKUP($D33,Organización_Modular!$F$10:$G$195,2,FALSE)=J$23,Itinerario!T33," ")," ")</f>
        <v xml:space="preserve"> </v>
      </c>
      <c r="K33" s="46" t="str">
        <f>_xlfn.IFNA(IF(VLOOKUP($D33,Organización_Modular!$F$10:$G$195,2,FALSE)=K$23,Itinerario!W33," ")," ")</f>
        <v xml:space="preserve"> </v>
      </c>
      <c r="L33" s="46" t="str">
        <f>_xlfn.IFNA(IF(VLOOKUP($D33,Organización_Modular!$F$10:$G$195,2,FALSE)=L$23,Itinerario!T33," ")," ")</f>
        <v xml:space="preserve"> </v>
      </c>
      <c r="M33" s="46" t="str">
        <f>_xlfn.IFNA(IF(VLOOKUP($D33,Organización_Modular!$F$10:$G$195,2,FALSE)=M$23,Itinerario!W33," ")," ")</f>
        <v xml:space="preserve"> </v>
      </c>
      <c r="N33" s="46" t="str">
        <f>_xlfn.IFNA(IF(VLOOKUP($D33,Organización_Modular!$F$10:$G$195,2,FALSE)=N$23,Itinerario!T33," ")," ")</f>
        <v xml:space="preserve"> </v>
      </c>
      <c r="O33" s="46" t="str">
        <f>_xlfn.IFNA(IF(VLOOKUP($D33,Organización_Modular!$F$10:$G$195,2,FALSE)=O$23,Itinerario!W33," ")," ")</f>
        <v xml:space="preserve"> </v>
      </c>
      <c r="P33" s="46" t="str">
        <f>_xlfn.IFNA(IF(VLOOKUP($D33,Organización_Modular!$F$10:$G$195,2,FALSE)=P$23,Itinerario!T33," ")," ")</f>
        <v xml:space="preserve"> </v>
      </c>
      <c r="Q33" s="46" t="str">
        <f>_xlfn.IFNA(IF(VLOOKUP($D33,Organización_Modular!$F$10:$G$195,2,FALSE)=Q$23,Itinerario!W33," ")," ")</f>
        <v xml:space="preserve"> </v>
      </c>
      <c r="R33" s="46">
        <f>Organización_Modular!H19</f>
        <v>0</v>
      </c>
      <c r="S33" s="46">
        <f>Organización_Modular!I19</f>
        <v>0</v>
      </c>
      <c r="T33" s="90">
        <f t="shared" si="2"/>
        <v>0</v>
      </c>
      <c r="U33" s="46">
        <f t="shared" si="3"/>
        <v>0</v>
      </c>
      <c r="V33" s="46">
        <f t="shared" si="4"/>
        <v>0</v>
      </c>
      <c r="W33" s="90">
        <f t="shared" si="5"/>
        <v>0</v>
      </c>
      <c r="X33" s="95">
        <f t="shared" si="6"/>
        <v>0</v>
      </c>
    </row>
    <row r="34" spans="1:24" ht="18" hidden="1" customHeight="1" x14ac:dyDescent="0.2">
      <c r="A34" s="333"/>
      <c r="B34" s="271"/>
      <c r="C34" s="334"/>
      <c r="D34" s="335">
        <f>Organización_Modular!F20</f>
        <v>0</v>
      </c>
      <c r="E34" s="335"/>
      <c r="F34" s="46" t="str">
        <f>_xlfn.IFNA(IF(VLOOKUP($D34,Organización_Modular!$F$10:$G$195,2,FALSE)=F$23,Itinerario!T34," ")," ")</f>
        <v xml:space="preserve"> </v>
      </c>
      <c r="G34" s="46" t="str">
        <f>_xlfn.IFNA(IF(VLOOKUP($D34,Organización_Modular!$F$10:$G$195,2,FALSE)=G$23,Itinerario!W34," ")," ")</f>
        <v xml:space="preserve"> </v>
      </c>
      <c r="H34" s="46" t="str">
        <f>_xlfn.IFNA(IF(VLOOKUP($D34,Organización_Modular!$F$10:$G$195,2,FALSE)=H$23,Itinerario!T34," ")," ")</f>
        <v xml:space="preserve"> </v>
      </c>
      <c r="I34" s="46" t="str">
        <f>_xlfn.IFNA(IF(VLOOKUP($D34,Organización_Modular!$F$10:$G$195,2,FALSE)=I$23,Itinerario!W34," ")," ")</f>
        <v xml:space="preserve"> </v>
      </c>
      <c r="J34" s="46" t="str">
        <f>_xlfn.IFNA(IF(VLOOKUP($D34,Organización_Modular!$F$10:$G$195,2,FALSE)=J$23,Itinerario!T34," ")," ")</f>
        <v xml:space="preserve"> </v>
      </c>
      <c r="K34" s="46" t="str">
        <f>_xlfn.IFNA(IF(VLOOKUP($D34,Organización_Modular!$F$10:$G$195,2,FALSE)=K$23,Itinerario!W34," ")," ")</f>
        <v xml:space="preserve"> </v>
      </c>
      <c r="L34" s="46" t="str">
        <f>_xlfn.IFNA(IF(VLOOKUP($D34,Organización_Modular!$F$10:$G$195,2,FALSE)=L$23,Itinerario!T34," ")," ")</f>
        <v xml:space="preserve"> </v>
      </c>
      <c r="M34" s="46" t="str">
        <f>_xlfn.IFNA(IF(VLOOKUP($D34,Organización_Modular!$F$10:$G$195,2,FALSE)=M$23,Itinerario!W34," ")," ")</f>
        <v xml:space="preserve"> </v>
      </c>
      <c r="N34" s="46" t="str">
        <f>_xlfn.IFNA(IF(VLOOKUP($D34,Organización_Modular!$F$10:$G$195,2,FALSE)=N$23,Itinerario!T34," ")," ")</f>
        <v xml:space="preserve"> </v>
      </c>
      <c r="O34" s="46" t="str">
        <f>_xlfn.IFNA(IF(VLOOKUP($D34,Organización_Modular!$F$10:$G$195,2,FALSE)=O$23,Itinerario!W34," ")," ")</f>
        <v xml:space="preserve"> </v>
      </c>
      <c r="P34" s="46" t="str">
        <f>_xlfn.IFNA(IF(VLOOKUP($D34,Organización_Modular!$F$10:$G$195,2,FALSE)=P$23,Itinerario!T34," ")," ")</f>
        <v xml:space="preserve"> </v>
      </c>
      <c r="Q34" s="46" t="str">
        <f>_xlfn.IFNA(IF(VLOOKUP($D34,Organización_Modular!$F$10:$G$195,2,FALSE)=Q$23,Itinerario!W34," ")," ")</f>
        <v xml:space="preserve"> </v>
      </c>
      <c r="R34" s="46">
        <f>Organización_Modular!H20</f>
        <v>0</v>
      </c>
      <c r="S34" s="46">
        <f>Organización_Modular!I20</f>
        <v>0</v>
      </c>
      <c r="T34" s="90">
        <f t="shared" si="2"/>
        <v>0</v>
      </c>
      <c r="U34" s="46">
        <f t="shared" si="3"/>
        <v>0</v>
      </c>
      <c r="V34" s="46">
        <f t="shared" si="4"/>
        <v>0</v>
      </c>
      <c r="W34" s="90">
        <f t="shared" si="5"/>
        <v>0</v>
      </c>
      <c r="X34" s="95">
        <f t="shared" si="6"/>
        <v>0</v>
      </c>
    </row>
    <row r="35" spans="1:24" ht="18" hidden="1" customHeight="1" x14ac:dyDescent="0.2">
      <c r="A35" s="333"/>
      <c r="B35" s="271"/>
      <c r="C35" s="334"/>
      <c r="D35" s="335">
        <f>Organización_Modular!F21</f>
        <v>0</v>
      </c>
      <c r="E35" s="335"/>
      <c r="F35" s="46" t="str">
        <f>_xlfn.IFNA(IF(VLOOKUP($D35,Organización_Modular!$F$10:$G$195,2,FALSE)=F$23,Itinerario!T35," ")," ")</f>
        <v xml:space="preserve"> </v>
      </c>
      <c r="G35" s="46" t="str">
        <f>_xlfn.IFNA(IF(VLOOKUP($D35,Organización_Modular!$F$10:$G$195,2,FALSE)=G$23,Itinerario!W35," ")," ")</f>
        <v xml:space="preserve"> </v>
      </c>
      <c r="H35" s="46" t="str">
        <f>_xlfn.IFNA(IF(VLOOKUP($D35,Organización_Modular!$F$10:$G$195,2,FALSE)=H$23,Itinerario!T35," ")," ")</f>
        <v xml:space="preserve"> </v>
      </c>
      <c r="I35" s="46" t="str">
        <f>_xlfn.IFNA(IF(VLOOKUP($D35,Organización_Modular!$F$10:$G$195,2,FALSE)=I$23,Itinerario!W35," ")," ")</f>
        <v xml:space="preserve"> </v>
      </c>
      <c r="J35" s="46" t="str">
        <f>_xlfn.IFNA(IF(VLOOKUP($D35,Organización_Modular!$F$10:$G$195,2,FALSE)=J$23,Itinerario!T35," ")," ")</f>
        <v xml:space="preserve"> </v>
      </c>
      <c r="K35" s="46" t="str">
        <f>_xlfn.IFNA(IF(VLOOKUP($D35,Organización_Modular!$F$10:$G$195,2,FALSE)=K$23,Itinerario!W35," ")," ")</f>
        <v xml:space="preserve"> </v>
      </c>
      <c r="L35" s="46" t="str">
        <f>_xlfn.IFNA(IF(VLOOKUP($D35,Organización_Modular!$F$10:$G$195,2,FALSE)=L$23,Itinerario!T35," ")," ")</f>
        <v xml:space="preserve"> </v>
      </c>
      <c r="M35" s="46" t="str">
        <f>_xlfn.IFNA(IF(VLOOKUP($D35,Organización_Modular!$F$10:$G$195,2,FALSE)=M$23,Itinerario!W35," ")," ")</f>
        <v xml:space="preserve"> </v>
      </c>
      <c r="N35" s="46" t="str">
        <f>_xlfn.IFNA(IF(VLOOKUP($D35,Organización_Modular!$F$10:$G$195,2,FALSE)=N$23,Itinerario!T35," ")," ")</f>
        <v xml:space="preserve"> </v>
      </c>
      <c r="O35" s="46" t="str">
        <f>_xlfn.IFNA(IF(VLOOKUP($D35,Organización_Modular!$F$10:$G$195,2,FALSE)=O$23,Itinerario!W35," ")," ")</f>
        <v xml:space="preserve"> </v>
      </c>
      <c r="P35" s="46" t="str">
        <f>_xlfn.IFNA(IF(VLOOKUP($D35,Organización_Modular!$F$10:$G$195,2,FALSE)=P$23,Itinerario!T35," ")," ")</f>
        <v xml:space="preserve"> </v>
      </c>
      <c r="Q35" s="46" t="str">
        <f>_xlfn.IFNA(IF(VLOOKUP($D35,Organización_Modular!$F$10:$G$195,2,FALSE)=Q$23,Itinerario!W35," ")," ")</f>
        <v xml:space="preserve"> </v>
      </c>
      <c r="R35" s="46">
        <f>Organización_Modular!H21</f>
        <v>0</v>
      </c>
      <c r="S35" s="46">
        <f>Organización_Modular!I21</f>
        <v>0</v>
      </c>
      <c r="T35" s="90">
        <f t="shared" si="2"/>
        <v>0</v>
      </c>
      <c r="U35" s="46">
        <f t="shared" si="3"/>
        <v>0</v>
      </c>
      <c r="V35" s="46">
        <f t="shared" si="4"/>
        <v>0</v>
      </c>
      <c r="W35" s="90">
        <f t="shared" si="5"/>
        <v>0</v>
      </c>
      <c r="X35" s="95">
        <f t="shared" si="6"/>
        <v>0</v>
      </c>
    </row>
    <row r="36" spans="1:24" ht="18" hidden="1" customHeight="1" x14ac:dyDescent="0.2">
      <c r="A36" s="333"/>
      <c r="B36" s="271"/>
      <c r="C36" s="334"/>
      <c r="D36" s="335">
        <f>Organización_Modular!F22</f>
        <v>0</v>
      </c>
      <c r="E36" s="335"/>
      <c r="F36" s="46" t="str">
        <f>_xlfn.IFNA(IF(VLOOKUP($D36,Organización_Modular!$F$10:$G$195,2,FALSE)=F$23,Itinerario!T36," ")," ")</f>
        <v xml:space="preserve"> </v>
      </c>
      <c r="G36" s="46" t="str">
        <f>_xlfn.IFNA(IF(VLOOKUP($D36,Organización_Modular!$F$10:$G$195,2,FALSE)=G$23,Itinerario!W36," ")," ")</f>
        <v xml:space="preserve"> </v>
      </c>
      <c r="H36" s="46" t="str">
        <f>_xlfn.IFNA(IF(VLOOKUP($D36,Organización_Modular!$F$10:$G$195,2,FALSE)=H$23,Itinerario!T36," ")," ")</f>
        <v xml:space="preserve"> </v>
      </c>
      <c r="I36" s="46" t="str">
        <f>_xlfn.IFNA(IF(VLOOKUP($D36,Organización_Modular!$F$10:$G$195,2,FALSE)=I$23,Itinerario!W36," ")," ")</f>
        <v xml:space="preserve"> </v>
      </c>
      <c r="J36" s="46" t="str">
        <f>_xlfn.IFNA(IF(VLOOKUP($D36,Organización_Modular!$F$10:$G$195,2,FALSE)=J$23,Itinerario!T36," ")," ")</f>
        <v xml:space="preserve"> </v>
      </c>
      <c r="K36" s="46" t="str">
        <f>_xlfn.IFNA(IF(VLOOKUP($D36,Organización_Modular!$F$10:$G$195,2,FALSE)=K$23,Itinerario!W36," ")," ")</f>
        <v xml:space="preserve"> </v>
      </c>
      <c r="L36" s="46" t="str">
        <f>_xlfn.IFNA(IF(VLOOKUP($D36,Organización_Modular!$F$10:$G$195,2,FALSE)=L$23,Itinerario!T36," ")," ")</f>
        <v xml:space="preserve"> </v>
      </c>
      <c r="M36" s="46" t="str">
        <f>_xlfn.IFNA(IF(VLOOKUP($D36,Organización_Modular!$F$10:$G$195,2,FALSE)=M$23,Itinerario!W36," ")," ")</f>
        <v xml:space="preserve"> </v>
      </c>
      <c r="N36" s="46" t="str">
        <f>_xlfn.IFNA(IF(VLOOKUP($D36,Organización_Modular!$F$10:$G$195,2,FALSE)=N$23,Itinerario!T36," ")," ")</f>
        <v xml:space="preserve"> </v>
      </c>
      <c r="O36" s="46" t="str">
        <f>_xlfn.IFNA(IF(VLOOKUP($D36,Organización_Modular!$F$10:$G$195,2,FALSE)=O$23,Itinerario!W36," ")," ")</f>
        <v xml:space="preserve"> </v>
      </c>
      <c r="P36" s="46" t="str">
        <f>_xlfn.IFNA(IF(VLOOKUP($D36,Organización_Modular!$F$10:$G$195,2,FALSE)=P$23,Itinerario!T36," ")," ")</f>
        <v xml:space="preserve"> </v>
      </c>
      <c r="Q36" s="46" t="str">
        <f>_xlfn.IFNA(IF(VLOOKUP($D36,Organización_Modular!$F$10:$G$195,2,FALSE)=Q$23,Itinerario!W36," ")," ")</f>
        <v xml:space="preserve"> </v>
      </c>
      <c r="R36" s="46">
        <f>Organización_Modular!H22</f>
        <v>0</v>
      </c>
      <c r="S36" s="46">
        <f>Organización_Modular!I22</f>
        <v>0</v>
      </c>
      <c r="T36" s="90">
        <f t="shared" si="2"/>
        <v>0</v>
      </c>
      <c r="U36" s="46">
        <f t="shared" si="3"/>
        <v>0</v>
      </c>
      <c r="V36" s="46">
        <f t="shared" si="4"/>
        <v>0</v>
      </c>
      <c r="W36" s="90">
        <f t="shared" si="5"/>
        <v>0</v>
      </c>
      <c r="X36" s="95">
        <f t="shared" si="6"/>
        <v>0</v>
      </c>
    </row>
    <row r="37" spans="1:24" ht="18" hidden="1" customHeight="1" x14ac:dyDescent="0.2">
      <c r="A37" s="333"/>
      <c r="B37" s="271"/>
      <c r="C37" s="334"/>
      <c r="D37" s="335">
        <f>Organización_Modular!F23</f>
        <v>0</v>
      </c>
      <c r="E37" s="335"/>
      <c r="F37" s="46" t="str">
        <f>_xlfn.IFNA(IF(VLOOKUP($D37,Organización_Modular!$F$10:$G$195,2,FALSE)=F$23,Itinerario!T37," ")," ")</f>
        <v xml:space="preserve"> </v>
      </c>
      <c r="G37" s="46" t="str">
        <f>_xlfn.IFNA(IF(VLOOKUP($D37,Organización_Modular!$F$10:$G$195,2,FALSE)=G$23,Itinerario!W37," ")," ")</f>
        <v xml:space="preserve"> </v>
      </c>
      <c r="H37" s="46" t="str">
        <f>_xlfn.IFNA(IF(VLOOKUP($D37,Organización_Modular!$F$10:$G$195,2,FALSE)=H$23,Itinerario!T37," ")," ")</f>
        <v xml:space="preserve"> </v>
      </c>
      <c r="I37" s="46" t="str">
        <f>_xlfn.IFNA(IF(VLOOKUP($D37,Organización_Modular!$F$10:$G$195,2,FALSE)=I$23,Itinerario!W37," ")," ")</f>
        <v xml:space="preserve"> </v>
      </c>
      <c r="J37" s="46" t="str">
        <f>_xlfn.IFNA(IF(VLOOKUP($D37,Organización_Modular!$F$10:$G$195,2,FALSE)=J$23,Itinerario!T37," ")," ")</f>
        <v xml:space="preserve"> </v>
      </c>
      <c r="K37" s="46" t="str">
        <f>_xlfn.IFNA(IF(VLOOKUP($D37,Organización_Modular!$F$10:$G$195,2,FALSE)=K$23,Itinerario!W37," ")," ")</f>
        <v xml:space="preserve"> </v>
      </c>
      <c r="L37" s="46" t="str">
        <f>_xlfn.IFNA(IF(VLOOKUP($D37,Organización_Modular!$F$10:$G$195,2,FALSE)=L$23,Itinerario!T37," ")," ")</f>
        <v xml:space="preserve"> </v>
      </c>
      <c r="M37" s="46" t="str">
        <f>_xlfn.IFNA(IF(VLOOKUP($D37,Organización_Modular!$F$10:$G$195,2,FALSE)=M$23,Itinerario!W37," ")," ")</f>
        <v xml:space="preserve"> </v>
      </c>
      <c r="N37" s="46" t="str">
        <f>_xlfn.IFNA(IF(VLOOKUP($D37,Organización_Modular!$F$10:$G$195,2,FALSE)=N$23,Itinerario!T37," ")," ")</f>
        <v xml:space="preserve"> </v>
      </c>
      <c r="O37" s="46" t="str">
        <f>_xlfn.IFNA(IF(VLOOKUP($D37,Organización_Modular!$F$10:$G$195,2,FALSE)=O$23,Itinerario!W37," ")," ")</f>
        <v xml:space="preserve"> </v>
      </c>
      <c r="P37" s="46" t="str">
        <f>_xlfn.IFNA(IF(VLOOKUP($D37,Organización_Modular!$F$10:$G$195,2,FALSE)=P$23,Itinerario!T37," ")," ")</f>
        <v xml:space="preserve"> </v>
      </c>
      <c r="Q37" s="46" t="str">
        <f>_xlfn.IFNA(IF(VLOOKUP($D37,Organización_Modular!$F$10:$G$195,2,FALSE)=Q$23,Itinerario!W37," ")," ")</f>
        <v xml:space="preserve"> </v>
      </c>
      <c r="R37" s="46">
        <f>Organización_Modular!H23</f>
        <v>0</v>
      </c>
      <c r="S37" s="46">
        <f>Organización_Modular!I23</f>
        <v>0</v>
      </c>
      <c r="T37" s="90">
        <f t="shared" si="2"/>
        <v>0</v>
      </c>
      <c r="U37" s="46">
        <f t="shared" si="3"/>
        <v>0</v>
      </c>
      <c r="V37" s="46">
        <f t="shared" si="4"/>
        <v>0</v>
      </c>
      <c r="W37" s="90">
        <f t="shared" si="5"/>
        <v>0</v>
      </c>
      <c r="X37" s="95">
        <f t="shared" si="6"/>
        <v>0</v>
      </c>
    </row>
    <row r="38" spans="1:24" ht="18" hidden="1" customHeight="1" x14ac:dyDescent="0.2">
      <c r="A38" s="333"/>
      <c r="B38" s="271"/>
      <c r="C38" s="334"/>
      <c r="D38" s="335">
        <f>Organización_Modular!F24</f>
        <v>0</v>
      </c>
      <c r="E38" s="335"/>
      <c r="F38" s="46" t="str">
        <f>_xlfn.IFNA(IF(VLOOKUP($D38,Organización_Modular!$F$10:$G$195,2,FALSE)=F$23,Itinerario!T38," ")," ")</f>
        <v xml:space="preserve"> </v>
      </c>
      <c r="G38" s="46" t="str">
        <f>_xlfn.IFNA(IF(VLOOKUP($D38,Organización_Modular!$F$10:$G$195,2,FALSE)=G$23,Itinerario!W38," ")," ")</f>
        <v xml:space="preserve"> </v>
      </c>
      <c r="H38" s="46" t="str">
        <f>_xlfn.IFNA(IF(VLOOKUP($D38,Organización_Modular!$F$10:$G$195,2,FALSE)=H$23,Itinerario!T38," ")," ")</f>
        <v xml:space="preserve"> </v>
      </c>
      <c r="I38" s="46" t="str">
        <f>_xlfn.IFNA(IF(VLOOKUP($D38,Organización_Modular!$F$10:$G$195,2,FALSE)=I$23,Itinerario!W38," ")," ")</f>
        <v xml:space="preserve"> </v>
      </c>
      <c r="J38" s="46" t="str">
        <f>_xlfn.IFNA(IF(VLOOKUP($D38,Organización_Modular!$F$10:$G$195,2,FALSE)=J$23,Itinerario!T38," ")," ")</f>
        <v xml:space="preserve"> </v>
      </c>
      <c r="K38" s="46" t="str">
        <f>_xlfn.IFNA(IF(VLOOKUP($D38,Organización_Modular!$F$10:$G$195,2,FALSE)=K$23,Itinerario!W38," ")," ")</f>
        <v xml:space="preserve"> </v>
      </c>
      <c r="L38" s="46" t="str">
        <f>_xlfn.IFNA(IF(VLOOKUP($D38,Organización_Modular!$F$10:$G$195,2,FALSE)=L$23,Itinerario!T38," ")," ")</f>
        <v xml:space="preserve"> </v>
      </c>
      <c r="M38" s="46" t="str">
        <f>_xlfn.IFNA(IF(VLOOKUP($D38,Organización_Modular!$F$10:$G$195,2,FALSE)=M$23,Itinerario!W38," ")," ")</f>
        <v xml:space="preserve"> </v>
      </c>
      <c r="N38" s="46" t="str">
        <f>_xlfn.IFNA(IF(VLOOKUP($D38,Organización_Modular!$F$10:$G$195,2,FALSE)=N$23,Itinerario!T38," ")," ")</f>
        <v xml:space="preserve"> </v>
      </c>
      <c r="O38" s="46" t="str">
        <f>_xlfn.IFNA(IF(VLOOKUP($D38,Organización_Modular!$F$10:$G$195,2,FALSE)=O$23,Itinerario!W38," ")," ")</f>
        <v xml:space="preserve"> </v>
      </c>
      <c r="P38" s="46" t="str">
        <f>_xlfn.IFNA(IF(VLOOKUP($D38,Organización_Modular!$F$10:$G$195,2,FALSE)=P$23,Itinerario!T38," ")," ")</f>
        <v xml:space="preserve"> </v>
      </c>
      <c r="Q38" s="46" t="str">
        <f>_xlfn.IFNA(IF(VLOOKUP($D38,Organización_Modular!$F$10:$G$195,2,FALSE)=Q$23,Itinerario!W38," ")," ")</f>
        <v xml:space="preserve"> </v>
      </c>
      <c r="R38" s="46">
        <f>Organización_Modular!H24</f>
        <v>0</v>
      </c>
      <c r="S38" s="46">
        <f>Organización_Modular!I24</f>
        <v>0</v>
      </c>
      <c r="T38" s="90">
        <f t="shared" si="2"/>
        <v>0</v>
      </c>
      <c r="U38" s="46">
        <f t="shared" si="3"/>
        <v>0</v>
      </c>
      <c r="V38" s="46">
        <f t="shared" si="4"/>
        <v>0</v>
      </c>
      <c r="W38" s="90">
        <f t="shared" si="5"/>
        <v>0</v>
      </c>
      <c r="X38" s="95">
        <f t="shared" si="6"/>
        <v>0</v>
      </c>
    </row>
    <row r="39" spans="1:24" ht="18" hidden="1" customHeight="1" x14ac:dyDescent="0.2">
      <c r="A39" s="333"/>
      <c r="B39" s="271"/>
      <c r="C39" s="334"/>
      <c r="D39" s="335">
        <f>Organización_Modular!F25</f>
        <v>0</v>
      </c>
      <c r="E39" s="335"/>
      <c r="F39" s="46" t="str">
        <f>_xlfn.IFNA(IF(VLOOKUP($D39,Organización_Modular!$F$10:$G$195,2,FALSE)=F$23,Itinerario!T39," ")," ")</f>
        <v xml:space="preserve"> </v>
      </c>
      <c r="G39" s="46" t="str">
        <f>_xlfn.IFNA(IF(VLOOKUP($D39,Organización_Modular!$F$10:$G$195,2,FALSE)=G$23,Itinerario!W39," ")," ")</f>
        <v xml:space="preserve"> </v>
      </c>
      <c r="H39" s="46" t="str">
        <f>_xlfn.IFNA(IF(VLOOKUP($D39,Organización_Modular!$F$10:$G$195,2,FALSE)=H$23,Itinerario!T39," ")," ")</f>
        <v xml:space="preserve"> </v>
      </c>
      <c r="I39" s="46" t="str">
        <f>_xlfn.IFNA(IF(VLOOKUP($D39,Organización_Modular!$F$10:$G$195,2,FALSE)=I$23,Itinerario!W39," ")," ")</f>
        <v xml:space="preserve"> </v>
      </c>
      <c r="J39" s="46" t="str">
        <f>_xlfn.IFNA(IF(VLOOKUP($D39,Organización_Modular!$F$10:$G$195,2,FALSE)=J$23,Itinerario!T39," ")," ")</f>
        <v xml:space="preserve"> </v>
      </c>
      <c r="K39" s="46" t="str">
        <f>_xlfn.IFNA(IF(VLOOKUP($D39,Organización_Modular!$F$10:$G$195,2,FALSE)=K$23,Itinerario!W39," ")," ")</f>
        <v xml:space="preserve"> </v>
      </c>
      <c r="L39" s="46" t="str">
        <f>_xlfn.IFNA(IF(VLOOKUP($D39,Organización_Modular!$F$10:$G$195,2,FALSE)=L$23,Itinerario!T39," ")," ")</f>
        <v xml:space="preserve"> </v>
      </c>
      <c r="M39" s="46" t="str">
        <f>_xlfn.IFNA(IF(VLOOKUP($D39,Organización_Modular!$F$10:$G$195,2,FALSE)=M$23,Itinerario!W39," ")," ")</f>
        <v xml:space="preserve"> </v>
      </c>
      <c r="N39" s="46" t="str">
        <f>_xlfn.IFNA(IF(VLOOKUP($D39,Organización_Modular!$F$10:$G$195,2,FALSE)=N$23,Itinerario!T39," ")," ")</f>
        <v xml:space="preserve"> </v>
      </c>
      <c r="O39" s="46" t="str">
        <f>_xlfn.IFNA(IF(VLOOKUP($D39,Organización_Modular!$F$10:$G$195,2,FALSE)=O$23,Itinerario!W39," ")," ")</f>
        <v xml:space="preserve"> </v>
      </c>
      <c r="P39" s="46" t="str">
        <f>_xlfn.IFNA(IF(VLOOKUP($D39,Organización_Modular!$F$10:$G$195,2,FALSE)=P$23,Itinerario!T39," ")," ")</f>
        <v xml:space="preserve"> </v>
      </c>
      <c r="Q39" s="46" t="str">
        <f>_xlfn.IFNA(IF(VLOOKUP($D39,Organización_Modular!$F$10:$G$195,2,FALSE)=Q$23,Itinerario!W39," ")," ")</f>
        <v xml:space="preserve"> </v>
      </c>
      <c r="R39" s="46">
        <f>Organización_Modular!H25</f>
        <v>0</v>
      </c>
      <c r="S39" s="46">
        <f>Organización_Modular!I25</f>
        <v>0</v>
      </c>
      <c r="T39" s="90">
        <f t="shared" si="2"/>
        <v>0</v>
      </c>
      <c r="U39" s="46">
        <f t="shared" si="3"/>
        <v>0</v>
      </c>
      <c r="V39" s="46">
        <f t="shared" si="4"/>
        <v>0</v>
      </c>
      <c r="W39" s="90">
        <f t="shared" si="5"/>
        <v>0</v>
      </c>
      <c r="X39" s="95">
        <f t="shared" si="6"/>
        <v>0</v>
      </c>
    </row>
    <row r="40" spans="1:24" ht="18" hidden="1" customHeight="1" x14ac:dyDescent="0.2">
      <c r="A40" s="333"/>
      <c r="B40" s="271"/>
      <c r="C40" s="334"/>
      <c r="D40" s="335">
        <f>Organización_Modular!F26</f>
        <v>0</v>
      </c>
      <c r="E40" s="335"/>
      <c r="F40" s="46" t="str">
        <f>_xlfn.IFNA(IF(VLOOKUP($D40,Organización_Modular!$F$10:$G$195,2,FALSE)=F$23,Itinerario!T40," ")," ")</f>
        <v xml:space="preserve"> </v>
      </c>
      <c r="G40" s="46" t="str">
        <f>_xlfn.IFNA(IF(VLOOKUP($D40,Organización_Modular!$F$10:$G$195,2,FALSE)=G$23,Itinerario!W40," ")," ")</f>
        <v xml:space="preserve"> </v>
      </c>
      <c r="H40" s="46" t="str">
        <f>_xlfn.IFNA(IF(VLOOKUP($D40,Organización_Modular!$F$10:$G$195,2,FALSE)=H$23,Itinerario!T40," ")," ")</f>
        <v xml:space="preserve"> </v>
      </c>
      <c r="I40" s="46" t="str">
        <f>_xlfn.IFNA(IF(VLOOKUP($D40,Organización_Modular!$F$10:$G$195,2,FALSE)=I$23,Itinerario!W40," ")," ")</f>
        <v xml:space="preserve"> </v>
      </c>
      <c r="J40" s="46" t="str">
        <f>_xlfn.IFNA(IF(VLOOKUP($D40,Organización_Modular!$F$10:$G$195,2,FALSE)=J$23,Itinerario!T40," ")," ")</f>
        <v xml:space="preserve"> </v>
      </c>
      <c r="K40" s="46" t="str">
        <f>_xlfn.IFNA(IF(VLOOKUP($D40,Organización_Modular!$F$10:$G$195,2,FALSE)=K$23,Itinerario!W40," ")," ")</f>
        <v xml:space="preserve"> </v>
      </c>
      <c r="L40" s="46" t="str">
        <f>_xlfn.IFNA(IF(VLOOKUP($D40,Organización_Modular!$F$10:$G$195,2,FALSE)=L$23,Itinerario!T40," ")," ")</f>
        <v xml:space="preserve"> </v>
      </c>
      <c r="M40" s="46" t="str">
        <f>_xlfn.IFNA(IF(VLOOKUP($D40,Organización_Modular!$F$10:$G$195,2,FALSE)=M$23,Itinerario!W40," ")," ")</f>
        <v xml:space="preserve"> </v>
      </c>
      <c r="N40" s="46" t="str">
        <f>_xlfn.IFNA(IF(VLOOKUP($D40,Organización_Modular!$F$10:$G$195,2,FALSE)=N$23,Itinerario!T40," ")," ")</f>
        <v xml:space="preserve"> </v>
      </c>
      <c r="O40" s="46" t="str">
        <f>_xlfn.IFNA(IF(VLOOKUP($D40,Organización_Modular!$F$10:$G$195,2,FALSE)=O$23,Itinerario!W40," ")," ")</f>
        <v xml:space="preserve"> </v>
      </c>
      <c r="P40" s="46" t="str">
        <f>_xlfn.IFNA(IF(VLOOKUP($D40,Organización_Modular!$F$10:$G$195,2,FALSE)=P$23,Itinerario!T40," ")," ")</f>
        <v xml:space="preserve"> </v>
      </c>
      <c r="Q40" s="46" t="str">
        <f>_xlfn.IFNA(IF(VLOOKUP($D40,Organización_Modular!$F$10:$G$195,2,FALSE)=Q$23,Itinerario!W40," ")," ")</f>
        <v xml:space="preserve"> </v>
      </c>
      <c r="R40" s="46">
        <f>Organización_Modular!H26</f>
        <v>0</v>
      </c>
      <c r="S40" s="46">
        <f>Organización_Modular!I26</f>
        <v>0</v>
      </c>
      <c r="T40" s="90">
        <f t="shared" si="2"/>
        <v>0</v>
      </c>
      <c r="U40" s="46">
        <f t="shared" si="3"/>
        <v>0</v>
      </c>
      <c r="V40" s="46">
        <f t="shared" si="4"/>
        <v>0</v>
      </c>
      <c r="W40" s="90">
        <f t="shared" si="5"/>
        <v>0</v>
      </c>
      <c r="X40" s="95">
        <f t="shared" si="6"/>
        <v>0</v>
      </c>
    </row>
    <row r="41" spans="1:24" ht="18" hidden="1" customHeight="1" x14ac:dyDescent="0.2">
      <c r="A41" s="333"/>
      <c r="B41" s="271"/>
      <c r="C41" s="334"/>
      <c r="D41" s="335">
        <f>Organización_Modular!F27</f>
        <v>0</v>
      </c>
      <c r="E41" s="335"/>
      <c r="F41" s="46" t="str">
        <f>_xlfn.IFNA(IF(VLOOKUP($D41,Organización_Modular!$F$10:$G$195,2,FALSE)=F$23,Itinerario!T41," ")," ")</f>
        <v xml:space="preserve"> </v>
      </c>
      <c r="G41" s="46" t="str">
        <f>_xlfn.IFNA(IF(VLOOKUP($D41,Organización_Modular!$F$10:$G$195,2,FALSE)=G$23,Itinerario!W41," ")," ")</f>
        <v xml:space="preserve"> </v>
      </c>
      <c r="H41" s="46" t="str">
        <f>_xlfn.IFNA(IF(VLOOKUP($D41,Organización_Modular!$F$10:$G$195,2,FALSE)=H$23,Itinerario!T41," ")," ")</f>
        <v xml:space="preserve"> </v>
      </c>
      <c r="I41" s="46" t="str">
        <f>_xlfn.IFNA(IF(VLOOKUP($D41,Organización_Modular!$F$10:$G$195,2,FALSE)=I$23,Itinerario!W41," ")," ")</f>
        <v xml:space="preserve"> </v>
      </c>
      <c r="J41" s="46" t="str">
        <f>_xlfn.IFNA(IF(VLOOKUP($D41,Organización_Modular!$F$10:$G$195,2,FALSE)=J$23,Itinerario!T41," ")," ")</f>
        <v xml:space="preserve"> </v>
      </c>
      <c r="K41" s="46" t="str">
        <f>_xlfn.IFNA(IF(VLOOKUP($D41,Organización_Modular!$F$10:$G$195,2,FALSE)=K$23,Itinerario!W41," ")," ")</f>
        <v xml:space="preserve"> </v>
      </c>
      <c r="L41" s="46" t="str">
        <f>_xlfn.IFNA(IF(VLOOKUP($D41,Organización_Modular!$F$10:$G$195,2,FALSE)=L$23,Itinerario!T41," ")," ")</f>
        <v xml:space="preserve"> </v>
      </c>
      <c r="M41" s="46" t="str">
        <f>_xlfn.IFNA(IF(VLOOKUP($D41,Organización_Modular!$F$10:$G$195,2,FALSE)=M$23,Itinerario!W41," ")," ")</f>
        <v xml:space="preserve"> </v>
      </c>
      <c r="N41" s="46" t="str">
        <f>_xlfn.IFNA(IF(VLOOKUP($D41,Organización_Modular!$F$10:$G$195,2,FALSE)=N$23,Itinerario!T41," ")," ")</f>
        <v xml:space="preserve"> </v>
      </c>
      <c r="O41" s="46" t="str">
        <f>_xlfn.IFNA(IF(VLOOKUP($D41,Organización_Modular!$F$10:$G$195,2,FALSE)=O$23,Itinerario!W41," ")," ")</f>
        <v xml:space="preserve"> </v>
      </c>
      <c r="P41" s="46" t="str">
        <f>_xlfn.IFNA(IF(VLOOKUP($D41,Organización_Modular!$F$10:$G$195,2,FALSE)=P$23,Itinerario!T41," ")," ")</f>
        <v xml:space="preserve"> </v>
      </c>
      <c r="Q41" s="46" t="str">
        <f>_xlfn.IFNA(IF(VLOOKUP($D41,Organización_Modular!$F$10:$G$195,2,FALSE)=Q$23,Itinerario!W41," ")," ")</f>
        <v xml:space="preserve"> </v>
      </c>
      <c r="R41" s="46">
        <f>Organización_Modular!H27</f>
        <v>0</v>
      </c>
      <c r="S41" s="46">
        <f>Organización_Modular!I27</f>
        <v>0</v>
      </c>
      <c r="T41" s="90">
        <f t="shared" si="2"/>
        <v>0</v>
      </c>
      <c r="U41" s="46">
        <f t="shared" si="3"/>
        <v>0</v>
      </c>
      <c r="V41" s="46">
        <f t="shared" si="4"/>
        <v>0</v>
      </c>
      <c r="W41" s="90">
        <f t="shared" si="5"/>
        <v>0</v>
      </c>
      <c r="X41" s="95">
        <f t="shared" si="6"/>
        <v>0</v>
      </c>
    </row>
    <row r="42" spans="1:24" ht="18" hidden="1" customHeight="1" x14ac:dyDescent="0.2">
      <c r="A42" s="333"/>
      <c r="B42" s="271"/>
      <c r="C42" s="334"/>
      <c r="D42" s="335">
        <f>Organización_Modular!F28</f>
        <v>0</v>
      </c>
      <c r="E42" s="335"/>
      <c r="F42" s="46" t="str">
        <f>_xlfn.IFNA(IF(VLOOKUP($D42,Organización_Modular!$F$10:$G$195,2,FALSE)=F$23,Itinerario!T42," ")," ")</f>
        <v xml:space="preserve"> </v>
      </c>
      <c r="G42" s="46" t="str">
        <f>_xlfn.IFNA(IF(VLOOKUP($D42,Organización_Modular!$F$10:$G$195,2,FALSE)=G$23,Itinerario!W42," ")," ")</f>
        <v xml:space="preserve"> </v>
      </c>
      <c r="H42" s="46" t="str">
        <f>_xlfn.IFNA(IF(VLOOKUP($D42,Organización_Modular!$F$10:$G$195,2,FALSE)=H$23,Itinerario!T42," ")," ")</f>
        <v xml:space="preserve"> </v>
      </c>
      <c r="I42" s="46" t="str">
        <f>_xlfn.IFNA(IF(VLOOKUP($D42,Organización_Modular!$F$10:$G$195,2,FALSE)=I$23,Itinerario!W42," ")," ")</f>
        <v xml:space="preserve"> </v>
      </c>
      <c r="J42" s="46" t="str">
        <f>_xlfn.IFNA(IF(VLOOKUP($D42,Organización_Modular!$F$10:$G$195,2,FALSE)=J$23,Itinerario!T42," ")," ")</f>
        <v xml:space="preserve"> </v>
      </c>
      <c r="K42" s="46" t="str">
        <f>_xlfn.IFNA(IF(VLOOKUP($D42,Organización_Modular!$F$10:$G$195,2,FALSE)=K$23,Itinerario!W42," ")," ")</f>
        <v xml:space="preserve"> </v>
      </c>
      <c r="L42" s="46" t="str">
        <f>_xlfn.IFNA(IF(VLOOKUP($D42,Organización_Modular!$F$10:$G$195,2,FALSE)=L$23,Itinerario!T42," ")," ")</f>
        <v xml:space="preserve"> </v>
      </c>
      <c r="M42" s="46" t="str">
        <f>_xlfn.IFNA(IF(VLOOKUP($D42,Organización_Modular!$F$10:$G$195,2,FALSE)=M$23,Itinerario!W42," ")," ")</f>
        <v xml:space="preserve"> </v>
      </c>
      <c r="N42" s="46" t="str">
        <f>_xlfn.IFNA(IF(VLOOKUP($D42,Organización_Modular!$F$10:$G$195,2,FALSE)=N$23,Itinerario!T42," ")," ")</f>
        <v xml:space="preserve"> </v>
      </c>
      <c r="O42" s="46" t="str">
        <f>_xlfn.IFNA(IF(VLOOKUP($D42,Organización_Modular!$F$10:$G$195,2,FALSE)=O$23,Itinerario!W42," ")," ")</f>
        <v xml:space="preserve"> </v>
      </c>
      <c r="P42" s="46" t="str">
        <f>_xlfn.IFNA(IF(VLOOKUP($D42,Organización_Modular!$F$10:$G$195,2,FALSE)=P$23,Itinerario!T42," ")," ")</f>
        <v xml:space="preserve"> </v>
      </c>
      <c r="Q42" s="46" t="str">
        <f>_xlfn.IFNA(IF(VLOOKUP($D42,Organización_Modular!$F$10:$G$195,2,FALSE)=Q$23,Itinerario!W42," ")," ")</f>
        <v xml:space="preserve"> </v>
      </c>
      <c r="R42" s="46">
        <f>Organización_Modular!H28</f>
        <v>0</v>
      </c>
      <c r="S42" s="46">
        <f>Organización_Modular!I28</f>
        <v>0</v>
      </c>
      <c r="T42" s="90">
        <f t="shared" si="2"/>
        <v>0</v>
      </c>
      <c r="U42" s="46">
        <f t="shared" si="3"/>
        <v>0</v>
      </c>
      <c r="V42" s="46">
        <f t="shared" si="4"/>
        <v>0</v>
      </c>
      <c r="W42" s="90">
        <f t="shared" si="5"/>
        <v>0</v>
      </c>
      <c r="X42" s="95">
        <f t="shared" si="6"/>
        <v>0</v>
      </c>
    </row>
    <row r="43" spans="1:24" ht="18" hidden="1" customHeight="1" x14ac:dyDescent="0.2">
      <c r="A43" s="333"/>
      <c r="B43" s="271"/>
      <c r="C43" s="334"/>
      <c r="D43" s="335">
        <f>Organización_Modular!F29</f>
        <v>0</v>
      </c>
      <c r="E43" s="335"/>
      <c r="F43" s="46" t="str">
        <f>_xlfn.IFNA(IF(VLOOKUP($D43,Organización_Modular!$F$10:$G$195,2,FALSE)=F$23,Itinerario!T43," ")," ")</f>
        <v xml:space="preserve"> </v>
      </c>
      <c r="G43" s="46" t="str">
        <f>_xlfn.IFNA(IF(VLOOKUP($D43,Organización_Modular!$F$10:$G$195,2,FALSE)=G$23,Itinerario!W43," ")," ")</f>
        <v xml:space="preserve"> </v>
      </c>
      <c r="H43" s="46" t="str">
        <f>_xlfn.IFNA(IF(VLOOKUP($D43,Organización_Modular!$F$10:$G$195,2,FALSE)=H$23,Itinerario!T43," ")," ")</f>
        <v xml:space="preserve"> </v>
      </c>
      <c r="I43" s="46" t="str">
        <f>_xlfn.IFNA(IF(VLOOKUP($D43,Organización_Modular!$F$10:$G$195,2,FALSE)=I$23,Itinerario!W43," ")," ")</f>
        <v xml:space="preserve"> </v>
      </c>
      <c r="J43" s="46" t="str">
        <f>_xlfn.IFNA(IF(VLOOKUP($D43,Organización_Modular!$F$10:$G$195,2,FALSE)=J$23,Itinerario!T43," ")," ")</f>
        <v xml:space="preserve"> </v>
      </c>
      <c r="K43" s="46" t="str">
        <f>_xlfn.IFNA(IF(VLOOKUP($D43,Organización_Modular!$F$10:$G$195,2,FALSE)=K$23,Itinerario!W43," ")," ")</f>
        <v xml:space="preserve"> </v>
      </c>
      <c r="L43" s="46" t="str">
        <f>_xlfn.IFNA(IF(VLOOKUP($D43,Organización_Modular!$F$10:$G$195,2,FALSE)=L$23,Itinerario!T43," ")," ")</f>
        <v xml:space="preserve"> </v>
      </c>
      <c r="M43" s="46" t="str">
        <f>_xlfn.IFNA(IF(VLOOKUP($D43,Organización_Modular!$F$10:$G$195,2,FALSE)=M$23,Itinerario!W43," ")," ")</f>
        <v xml:space="preserve"> </v>
      </c>
      <c r="N43" s="46" t="str">
        <f>_xlfn.IFNA(IF(VLOOKUP($D43,Organización_Modular!$F$10:$G$195,2,FALSE)=N$23,Itinerario!T43," ")," ")</f>
        <v xml:space="preserve"> </v>
      </c>
      <c r="O43" s="46" t="str">
        <f>_xlfn.IFNA(IF(VLOOKUP($D43,Organización_Modular!$F$10:$G$195,2,FALSE)=O$23,Itinerario!W43," ")," ")</f>
        <v xml:space="preserve"> </v>
      </c>
      <c r="P43" s="46" t="str">
        <f>_xlfn.IFNA(IF(VLOOKUP($D43,Organización_Modular!$F$10:$G$195,2,FALSE)=P$23,Itinerario!T43," ")," ")</f>
        <v xml:space="preserve"> </v>
      </c>
      <c r="Q43" s="46" t="str">
        <f>_xlfn.IFNA(IF(VLOOKUP($D43,Organización_Modular!$F$10:$G$195,2,FALSE)=Q$23,Itinerario!W43," ")," ")</f>
        <v xml:space="preserve"> </v>
      </c>
      <c r="R43" s="46">
        <f>Organización_Modular!H29</f>
        <v>0</v>
      </c>
      <c r="S43" s="46">
        <f>Organización_Modular!I29</f>
        <v>0</v>
      </c>
      <c r="T43" s="90">
        <f t="shared" si="2"/>
        <v>0</v>
      </c>
      <c r="U43" s="46">
        <f t="shared" si="3"/>
        <v>0</v>
      </c>
      <c r="V43" s="46">
        <f t="shared" si="4"/>
        <v>0</v>
      </c>
      <c r="W43" s="90">
        <f t="shared" si="5"/>
        <v>0</v>
      </c>
      <c r="X43" s="95">
        <f t="shared" si="6"/>
        <v>0</v>
      </c>
    </row>
    <row r="44" spans="1:24" ht="18" customHeight="1" x14ac:dyDescent="0.2">
      <c r="A44" s="333"/>
      <c r="B44" s="267" t="str">
        <f>Organización_Modular!B30</f>
        <v>Competencias para la empleabilidad</v>
      </c>
      <c r="C44" s="334" t="str">
        <f>Organización_Modular!C30</f>
        <v>CE1.  Comunicación efectiva.- Expresar y comprender de manera clara, conceptos, ideas y sentimientos, hechos y opiniones para comunicarse e interactuar con otras personas en contextos sociales y laborales diversos.                   CE3.  Tecnologias de la informacion.- Utilizar de manera adecuada las diferentes herramientas informáticas de las TIC para buscar y analizar información, comunicarse con otros y realizar procedimientos o tareas vinculados al área profesional, de acuerdo a los requerimientos de su entorno laboral. CE4.   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v>
      </c>
      <c r="D44" s="335" t="str">
        <f>Organización_Modular!F30</f>
        <v>Comunicación oral</v>
      </c>
      <c r="E44" s="335"/>
      <c r="F44" s="46">
        <f>_xlfn.IFNA(IF(VLOOKUP($D44,Organización_Modular!$F$10:$G$195,2,FALSE)=F$23,Itinerario!T44," ")," ")</f>
        <v>2</v>
      </c>
      <c r="G44" s="46">
        <f>_xlfn.IFNA(IF(VLOOKUP($D44,Organización_Modular!$F$10:$G$195,2,FALSE)=G$23,Itinerario!W44," ")," ")</f>
        <v>48</v>
      </c>
      <c r="H44" s="46" t="str">
        <f>_xlfn.IFNA(IF(VLOOKUP($D44,Organización_Modular!$F$10:$G$195,2,FALSE)=H$23,Itinerario!T44," ")," ")</f>
        <v xml:space="preserve"> </v>
      </c>
      <c r="I44" s="46" t="str">
        <f>_xlfn.IFNA(IF(VLOOKUP($D44,Organización_Modular!$F$10:$G$195,2,FALSE)=I$23,Itinerario!W44," ")," ")</f>
        <v xml:space="preserve"> </v>
      </c>
      <c r="J44" s="46" t="str">
        <f>_xlfn.IFNA(IF(VLOOKUP($D44,Organización_Modular!$F$10:$G$195,2,FALSE)=J$23,Itinerario!T44," ")," ")</f>
        <v xml:space="preserve"> </v>
      </c>
      <c r="K44" s="46" t="str">
        <f>_xlfn.IFNA(IF(VLOOKUP($D44,Organización_Modular!$F$10:$G$195,2,FALSE)=K$23,Itinerario!W44," ")," ")</f>
        <v xml:space="preserve"> </v>
      </c>
      <c r="L44" s="46" t="str">
        <f>_xlfn.IFNA(IF(VLOOKUP($D44,Organización_Modular!$F$10:$G$195,2,FALSE)=L$23,Itinerario!T44," ")," ")</f>
        <v xml:space="preserve"> </v>
      </c>
      <c r="M44" s="46" t="str">
        <f>_xlfn.IFNA(IF(VLOOKUP($D44,Organización_Modular!$F$10:$G$195,2,FALSE)=M$23,Itinerario!W44," ")," ")</f>
        <v xml:space="preserve"> </v>
      </c>
      <c r="N44" s="46" t="str">
        <f>_xlfn.IFNA(IF(VLOOKUP($D44,Organización_Modular!$F$10:$G$195,2,FALSE)=N$23,Itinerario!T44," ")," ")</f>
        <v xml:space="preserve"> </v>
      </c>
      <c r="O44" s="46" t="str">
        <f>_xlfn.IFNA(IF(VLOOKUP($D44,Organización_Modular!$F$10:$G$195,2,FALSE)=O$23,Itinerario!W44," ")," ")</f>
        <v xml:space="preserve"> </v>
      </c>
      <c r="P44" s="46" t="str">
        <f>_xlfn.IFNA(IF(VLOOKUP($D44,Organización_Modular!$F$10:$G$195,2,FALSE)=P$23,Itinerario!T44," ")," ")</f>
        <v xml:space="preserve"> </v>
      </c>
      <c r="Q44" s="46" t="str">
        <f>_xlfn.IFNA(IF(VLOOKUP($D44,Organización_Modular!$F$10:$G$195,2,FALSE)=Q$23,Itinerario!W44," ")," ")</f>
        <v xml:space="preserve"> </v>
      </c>
      <c r="R44" s="46">
        <f>Organización_Modular!H30</f>
        <v>1</v>
      </c>
      <c r="S44" s="46">
        <f>Organización_Modular!I30</f>
        <v>1</v>
      </c>
      <c r="T44" s="90">
        <f t="shared" si="2"/>
        <v>2</v>
      </c>
      <c r="U44" s="46">
        <f t="shared" si="3"/>
        <v>16</v>
      </c>
      <c r="V44" s="46">
        <f t="shared" si="4"/>
        <v>32</v>
      </c>
      <c r="W44" s="90">
        <f t="shared" si="5"/>
        <v>48</v>
      </c>
      <c r="X44" s="95">
        <f t="shared" si="6"/>
        <v>48</v>
      </c>
    </row>
    <row r="45" spans="1:24" ht="18" customHeight="1" x14ac:dyDescent="0.2">
      <c r="A45" s="333"/>
      <c r="B45" s="267"/>
      <c r="C45" s="334"/>
      <c r="D45" s="335" t="str">
        <f>Organización_Modular!F31</f>
        <v>Informatica e internet</v>
      </c>
      <c r="E45" s="335"/>
      <c r="F45" s="46">
        <f>_xlfn.IFNA(IF(VLOOKUP($D45,Organización_Modular!$F$10:$G$195,2,FALSE)=F$23,Itinerario!T45," ")," ")</f>
        <v>2</v>
      </c>
      <c r="G45" s="46">
        <f>_xlfn.IFNA(IF(VLOOKUP($D45,Organización_Modular!$F$10:$G$195,2,FALSE)=G$23,Itinerario!W45," ")," ")</f>
        <v>48</v>
      </c>
      <c r="H45" s="46" t="str">
        <f>_xlfn.IFNA(IF(VLOOKUP($D45,Organización_Modular!$F$10:$G$195,2,FALSE)=H$23,Itinerario!T45," ")," ")</f>
        <v xml:space="preserve"> </v>
      </c>
      <c r="I45" s="46" t="str">
        <f>_xlfn.IFNA(IF(VLOOKUP($D45,Organización_Modular!$F$10:$G$195,2,FALSE)=I$23,Itinerario!W45," ")," ")</f>
        <v xml:space="preserve"> </v>
      </c>
      <c r="J45" s="46" t="str">
        <f>_xlfn.IFNA(IF(VLOOKUP($D45,Organización_Modular!$F$10:$G$195,2,FALSE)=J$23,Itinerario!T45," ")," ")</f>
        <v xml:space="preserve"> </v>
      </c>
      <c r="K45" s="46" t="str">
        <f>_xlfn.IFNA(IF(VLOOKUP($D45,Organización_Modular!$F$10:$G$195,2,FALSE)=K$23,Itinerario!W45," ")," ")</f>
        <v xml:space="preserve"> </v>
      </c>
      <c r="L45" s="46" t="str">
        <f>_xlfn.IFNA(IF(VLOOKUP($D45,Organización_Modular!$F$10:$G$195,2,FALSE)=L$23,Itinerario!T45," ")," ")</f>
        <v xml:space="preserve"> </v>
      </c>
      <c r="M45" s="46" t="str">
        <f>_xlfn.IFNA(IF(VLOOKUP($D45,Organización_Modular!$F$10:$G$195,2,FALSE)=M$23,Itinerario!W45," ")," ")</f>
        <v xml:space="preserve"> </v>
      </c>
      <c r="N45" s="46" t="str">
        <f>_xlfn.IFNA(IF(VLOOKUP($D45,Organización_Modular!$F$10:$G$195,2,FALSE)=N$23,Itinerario!T45," ")," ")</f>
        <v xml:space="preserve"> </v>
      </c>
      <c r="O45" s="46" t="str">
        <f>_xlfn.IFNA(IF(VLOOKUP($D45,Organización_Modular!$F$10:$G$195,2,FALSE)=O$23,Itinerario!W45," ")," ")</f>
        <v xml:space="preserve"> </v>
      </c>
      <c r="P45" s="46" t="str">
        <f>_xlfn.IFNA(IF(VLOOKUP($D45,Organización_Modular!$F$10:$G$195,2,FALSE)=P$23,Itinerario!T45," ")," ")</f>
        <v xml:space="preserve"> </v>
      </c>
      <c r="Q45" s="46" t="str">
        <f>_xlfn.IFNA(IF(VLOOKUP($D45,Organización_Modular!$F$10:$G$195,2,FALSE)=Q$23,Itinerario!W45," ")," ")</f>
        <v xml:space="preserve"> </v>
      </c>
      <c r="R45" s="46">
        <f>Organización_Modular!H31</f>
        <v>1</v>
      </c>
      <c r="S45" s="46">
        <f>Organización_Modular!I31</f>
        <v>1</v>
      </c>
      <c r="T45" s="90">
        <f t="shared" si="2"/>
        <v>2</v>
      </c>
      <c r="U45" s="46">
        <f t="shared" si="3"/>
        <v>16</v>
      </c>
      <c r="V45" s="46">
        <f t="shared" si="4"/>
        <v>32</v>
      </c>
      <c r="W45" s="90">
        <f t="shared" si="5"/>
        <v>48</v>
      </c>
      <c r="X45" s="95">
        <f t="shared" si="6"/>
        <v>48</v>
      </c>
    </row>
    <row r="46" spans="1:24" ht="18" customHeight="1" x14ac:dyDescent="0.2">
      <c r="A46" s="333"/>
      <c r="B46" s="267"/>
      <c r="C46" s="334"/>
      <c r="D46" s="335" t="str">
        <f>Organización_Modular!F32</f>
        <v xml:space="preserve">Interpretación y producción textos </v>
      </c>
      <c r="E46" s="335"/>
      <c r="F46" s="46" t="str">
        <f>_xlfn.IFNA(IF(VLOOKUP($D46,Organización_Modular!$F$10:$G$195,2,FALSE)=F$23,Itinerario!T46," ")," ")</f>
        <v xml:space="preserve"> </v>
      </c>
      <c r="G46" s="46" t="str">
        <f>_xlfn.IFNA(IF(VLOOKUP($D46,Organización_Modular!$F$10:$G$195,2,FALSE)=G$23,Itinerario!W46," ")," ")</f>
        <v xml:space="preserve"> </v>
      </c>
      <c r="H46" s="46">
        <f>_xlfn.IFNA(IF(VLOOKUP($D46,Organización_Modular!$F$10:$G$195,2,FALSE)=H$23,Itinerario!T46," ")," ")</f>
        <v>2</v>
      </c>
      <c r="I46" s="46">
        <f>_xlfn.IFNA(IF(VLOOKUP($D46,Organización_Modular!$F$10:$G$195,2,FALSE)=I$23,Itinerario!W46," ")," ")</f>
        <v>48</v>
      </c>
      <c r="J46" s="46" t="str">
        <f>_xlfn.IFNA(IF(VLOOKUP($D46,Organización_Modular!$F$10:$G$195,2,FALSE)=J$23,Itinerario!T46," ")," ")</f>
        <v xml:space="preserve"> </v>
      </c>
      <c r="K46" s="46" t="str">
        <f>_xlfn.IFNA(IF(VLOOKUP($D46,Organización_Modular!$F$10:$G$195,2,FALSE)=K$23,Itinerario!W46," ")," ")</f>
        <v xml:space="preserve"> </v>
      </c>
      <c r="L46" s="46" t="str">
        <f>_xlfn.IFNA(IF(VLOOKUP($D46,Organización_Modular!$F$10:$G$195,2,FALSE)=L$23,Itinerario!T46," ")," ")</f>
        <v xml:space="preserve"> </v>
      </c>
      <c r="M46" s="46" t="str">
        <f>_xlfn.IFNA(IF(VLOOKUP($D46,Organización_Modular!$F$10:$G$195,2,FALSE)=M$23,Itinerario!W46," ")," ")</f>
        <v xml:space="preserve"> </v>
      </c>
      <c r="N46" s="46" t="str">
        <f>_xlfn.IFNA(IF(VLOOKUP($D46,Organización_Modular!$F$10:$G$195,2,FALSE)=N$23,Itinerario!T46," ")," ")</f>
        <v xml:space="preserve"> </v>
      </c>
      <c r="O46" s="46" t="str">
        <f>_xlfn.IFNA(IF(VLOOKUP($D46,Organización_Modular!$F$10:$G$195,2,FALSE)=O$23,Itinerario!W46," ")," ")</f>
        <v xml:space="preserve"> </v>
      </c>
      <c r="P46" s="46" t="str">
        <f>_xlfn.IFNA(IF(VLOOKUP($D46,Organización_Modular!$F$10:$G$195,2,FALSE)=P$23,Itinerario!T46," ")," ")</f>
        <v xml:space="preserve"> </v>
      </c>
      <c r="Q46" s="46" t="str">
        <f>_xlfn.IFNA(IF(VLOOKUP($D46,Organización_Modular!$F$10:$G$195,2,FALSE)=Q$23,Itinerario!W46," ")," ")</f>
        <v xml:space="preserve"> </v>
      </c>
      <c r="R46" s="46">
        <f>Organización_Modular!H32</f>
        <v>1</v>
      </c>
      <c r="S46" s="46">
        <f>Organización_Modular!I32</f>
        <v>1</v>
      </c>
      <c r="T46" s="90">
        <f t="shared" si="2"/>
        <v>2</v>
      </c>
      <c r="U46" s="46">
        <f t="shared" si="3"/>
        <v>16</v>
      </c>
      <c r="V46" s="46">
        <f t="shared" si="4"/>
        <v>32</v>
      </c>
      <c r="W46" s="90">
        <f t="shared" si="5"/>
        <v>48</v>
      </c>
      <c r="X46" s="95">
        <f t="shared" si="6"/>
        <v>48</v>
      </c>
    </row>
    <row r="47" spans="1:24" ht="18" customHeight="1" x14ac:dyDescent="0.2">
      <c r="A47" s="333"/>
      <c r="B47" s="267"/>
      <c r="C47" s="334"/>
      <c r="D47" s="335" t="str">
        <f>Organización_Modular!F33</f>
        <v xml:space="preserve">Ofimatica </v>
      </c>
      <c r="E47" s="335"/>
      <c r="F47" s="46" t="str">
        <f>_xlfn.IFNA(IF(VLOOKUP($D47,Organización_Modular!$F$10:$G$195,2,FALSE)=F$23,Itinerario!T47," ")," ")</f>
        <v xml:space="preserve"> </v>
      </c>
      <c r="G47" s="46" t="str">
        <f>_xlfn.IFNA(IF(VLOOKUP($D47,Organización_Modular!$F$10:$G$195,2,FALSE)=G$23,Itinerario!W47," ")," ")</f>
        <v xml:space="preserve"> </v>
      </c>
      <c r="H47" s="46">
        <f>_xlfn.IFNA(IF(VLOOKUP($D47,Organización_Modular!$F$10:$G$195,2,FALSE)=H$23,Itinerario!T47," ")," ")</f>
        <v>2</v>
      </c>
      <c r="I47" s="46">
        <f>_xlfn.IFNA(IF(VLOOKUP($D47,Organización_Modular!$F$10:$G$195,2,FALSE)=I$23,Itinerario!W47," ")," ")</f>
        <v>48</v>
      </c>
      <c r="J47" s="46" t="str">
        <f>_xlfn.IFNA(IF(VLOOKUP($D47,Organización_Modular!$F$10:$G$195,2,FALSE)=J$23,Itinerario!T47," ")," ")</f>
        <v xml:space="preserve"> </v>
      </c>
      <c r="K47" s="46" t="str">
        <f>_xlfn.IFNA(IF(VLOOKUP($D47,Organización_Modular!$F$10:$G$195,2,FALSE)=K$23,Itinerario!W47," ")," ")</f>
        <v xml:space="preserve"> </v>
      </c>
      <c r="L47" s="46" t="str">
        <f>_xlfn.IFNA(IF(VLOOKUP($D47,Organización_Modular!$F$10:$G$195,2,FALSE)=L$23,Itinerario!T47," ")," ")</f>
        <v xml:space="preserve"> </v>
      </c>
      <c r="M47" s="46" t="str">
        <f>_xlfn.IFNA(IF(VLOOKUP($D47,Organización_Modular!$F$10:$G$195,2,FALSE)=M$23,Itinerario!W47," ")," ")</f>
        <v xml:space="preserve"> </v>
      </c>
      <c r="N47" s="46" t="str">
        <f>_xlfn.IFNA(IF(VLOOKUP($D47,Organización_Modular!$F$10:$G$195,2,FALSE)=N$23,Itinerario!T47," ")," ")</f>
        <v xml:space="preserve"> </v>
      </c>
      <c r="O47" s="46" t="str">
        <f>_xlfn.IFNA(IF(VLOOKUP($D47,Organización_Modular!$F$10:$G$195,2,FALSE)=O$23,Itinerario!W47," ")," ")</f>
        <v xml:space="preserve"> </v>
      </c>
      <c r="P47" s="46" t="str">
        <f>_xlfn.IFNA(IF(VLOOKUP($D47,Organización_Modular!$F$10:$G$195,2,FALSE)=P$23,Itinerario!T47," ")," ")</f>
        <v xml:space="preserve"> </v>
      </c>
      <c r="Q47" s="46" t="str">
        <f>_xlfn.IFNA(IF(VLOOKUP($D47,Organización_Modular!$F$10:$G$195,2,FALSE)=Q$23,Itinerario!W47," ")," ")</f>
        <v xml:space="preserve"> </v>
      </c>
      <c r="R47" s="46">
        <f>Organización_Modular!H33</f>
        <v>1</v>
      </c>
      <c r="S47" s="46">
        <f>Organización_Modular!I33</f>
        <v>1</v>
      </c>
      <c r="T47" s="90">
        <f t="shared" si="2"/>
        <v>2</v>
      </c>
      <c r="U47" s="46">
        <f t="shared" si="3"/>
        <v>16</v>
      </c>
      <c r="V47" s="46">
        <f t="shared" si="4"/>
        <v>32</v>
      </c>
      <c r="W47" s="90">
        <f t="shared" si="5"/>
        <v>48</v>
      </c>
      <c r="X47" s="95">
        <f t="shared" si="6"/>
        <v>48</v>
      </c>
    </row>
    <row r="48" spans="1:24" ht="16.5" customHeight="1" x14ac:dyDescent="0.2">
      <c r="A48" s="333"/>
      <c r="B48" s="267"/>
      <c r="C48" s="334"/>
      <c r="D48" s="335" t="str">
        <f>Organización_Modular!F34</f>
        <v>Comportamiento Etico</v>
      </c>
      <c r="E48" s="335"/>
      <c r="F48" s="46" t="str">
        <f>_xlfn.IFNA(IF(VLOOKUP($D48,Organización_Modular!$F$10:$G$195,2,FALSE)=F$23,Itinerario!T48," ")," ")</f>
        <v xml:space="preserve"> </v>
      </c>
      <c r="G48" s="46" t="str">
        <f>_xlfn.IFNA(IF(VLOOKUP($D48,Organización_Modular!$F$10:$G$195,2,FALSE)=G$23,Itinerario!W48," ")," ")</f>
        <v xml:space="preserve"> </v>
      </c>
      <c r="H48" s="46">
        <f>_xlfn.IFNA(IF(VLOOKUP($D48,Organización_Modular!$F$10:$G$195,2,FALSE)=H$23,Itinerario!T48," ")," ")</f>
        <v>2</v>
      </c>
      <c r="I48" s="46">
        <f>_xlfn.IFNA(IF(VLOOKUP($D48,Organización_Modular!$F$10:$G$195,2,FALSE)=I$23,Itinerario!W48," ")," ")</f>
        <v>48</v>
      </c>
      <c r="J48" s="46" t="str">
        <f>_xlfn.IFNA(IF(VLOOKUP($D48,Organización_Modular!$F$10:$G$195,2,FALSE)=J$23,Itinerario!T48," ")," ")</f>
        <v xml:space="preserve"> </v>
      </c>
      <c r="K48" s="46" t="str">
        <f>_xlfn.IFNA(IF(VLOOKUP($D48,Organización_Modular!$F$10:$G$195,2,FALSE)=K$23,Itinerario!W48," ")," ")</f>
        <v xml:space="preserve"> </v>
      </c>
      <c r="L48" s="46" t="str">
        <f>_xlfn.IFNA(IF(VLOOKUP($D48,Organización_Modular!$F$10:$G$195,2,FALSE)=L$23,Itinerario!T48," ")," ")</f>
        <v xml:space="preserve"> </v>
      </c>
      <c r="M48" s="46" t="str">
        <f>_xlfn.IFNA(IF(VLOOKUP($D48,Organización_Modular!$F$10:$G$195,2,FALSE)=M$23,Itinerario!W48," ")," ")</f>
        <v xml:space="preserve"> </v>
      </c>
      <c r="N48" s="46" t="str">
        <f>_xlfn.IFNA(IF(VLOOKUP($D48,Organización_Modular!$F$10:$G$195,2,FALSE)=N$23,Itinerario!T48," ")," ")</f>
        <v xml:space="preserve"> </v>
      </c>
      <c r="O48" s="46" t="str">
        <f>_xlfn.IFNA(IF(VLOOKUP($D48,Organización_Modular!$F$10:$G$195,2,FALSE)=O$23,Itinerario!W48," ")," ")</f>
        <v xml:space="preserve"> </v>
      </c>
      <c r="P48" s="46" t="str">
        <f>_xlfn.IFNA(IF(VLOOKUP($D48,Organización_Modular!$F$10:$G$195,2,FALSE)=P$23,Itinerario!T48," ")," ")</f>
        <v xml:space="preserve"> </v>
      </c>
      <c r="Q48" s="46" t="str">
        <f>_xlfn.IFNA(IF(VLOOKUP($D48,Organización_Modular!$F$10:$G$195,2,FALSE)=Q$23,Itinerario!W48," ")," ")</f>
        <v xml:space="preserve"> </v>
      </c>
      <c r="R48" s="46">
        <f>Organización_Modular!H34</f>
        <v>1</v>
      </c>
      <c r="S48" s="46">
        <f>Organización_Modular!I34</f>
        <v>1</v>
      </c>
      <c r="T48" s="90">
        <f t="shared" si="2"/>
        <v>2</v>
      </c>
      <c r="U48" s="46">
        <f t="shared" si="3"/>
        <v>16</v>
      </c>
      <c r="V48" s="46">
        <f t="shared" si="4"/>
        <v>32</v>
      </c>
      <c r="W48" s="90">
        <f t="shared" si="5"/>
        <v>48</v>
      </c>
      <c r="X48" s="95">
        <f t="shared" si="6"/>
        <v>48</v>
      </c>
    </row>
    <row r="49" spans="1:24" ht="2.25" hidden="1" customHeight="1" x14ac:dyDescent="0.2">
      <c r="A49" s="333"/>
      <c r="B49" s="267"/>
      <c r="C49" s="334"/>
      <c r="D49" s="335">
        <f>Organización_Modular!F35</f>
        <v>0</v>
      </c>
      <c r="E49" s="335"/>
      <c r="F49" s="46" t="str">
        <f>_xlfn.IFNA(IF(VLOOKUP($D49,Organización_Modular!$F$10:$G$195,2,FALSE)=F$23,Itinerario!T49," ")," ")</f>
        <v xml:space="preserve"> </v>
      </c>
      <c r="G49" s="46" t="str">
        <f>_xlfn.IFNA(IF(VLOOKUP($D49,Organización_Modular!$F$10:$G$195,2,FALSE)=G$23,Itinerario!W49," ")," ")</f>
        <v xml:space="preserve"> </v>
      </c>
      <c r="H49" s="46" t="str">
        <f>_xlfn.IFNA(IF(VLOOKUP($D49,Organización_Modular!$F$10:$G$195,2,FALSE)=H$23,Itinerario!T49," ")," ")</f>
        <v xml:space="preserve"> </v>
      </c>
      <c r="I49" s="46" t="str">
        <f>_xlfn.IFNA(IF(VLOOKUP($D49,Organización_Modular!$F$10:$G$195,2,FALSE)=I$23,Itinerario!W49," ")," ")</f>
        <v xml:space="preserve"> </v>
      </c>
      <c r="J49" s="46" t="str">
        <f>_xlfn.IFNA(IF(VLOOKUP($D49,Organización_Modular!$F$10:$G$195,2,FALSE)=J$23,Itinerario!T49," ")," ")</f>
        <v xml:space="preserve"> </v>
      </c>
      <c r="K49" s="46" t="str">
        <f>_xlfn.IFNA(IF(VLOOKUP($D49,Organización_Modular!$F$10:$G$195,2,FALSE)=K$23,Itinerario!W49," ")," ")</f>
        <v xml:space="preserve"> </v>
      </c>
      <c r="L49" s="46" t="str">
        <f>_xlfn.IFNA(IF(VLOOKUP($D49,Organización_Modular!$F$10:$G$195,2,FALSE)=L$23,Itinerario!T49," ")," ")</f>
        <v xml:space="preserve"> </v>
      </c>
      <c r="M49" s="46" t="str">
        <f>_xlfn.IFNA(IF(VLOOKUP($D49,Organización_Modular!$F$10:$G$195,2,FALSE)=M$23,Itinerario!W49," ")," ")</f>
        <v xml:space="preserve"> </v>
      </c>
      <c r="N49" s="46" t="str">
        <f>_xlfn.IFNA(IF(VLOOKUP($D49,Organización_Modular!$F$10:$G$195,2,FALSE)=N$23,Itinerario!T49," ")," ")</f>
        <v xml:space="preserve"> </v>
      </c>
      <c r="O49" s="46" t="str">
        <f>_xlfn.IFNA(IF(VLOOKUP($D49,Organización_Modular!$F$10:$G$195,2,FALSE)=O$23,Itinerario!W49," ")," ")</f>
        <v xml:space="preserve"> </v>
      </c>
      <c r="P49" s="46" t="str">
        <f>_xlfn.IFNA(IF(VLOOKUP($D49,Organización_Modular!$F$10:$G$195,2,FALSE)=P$23,Itinerario!T49," ")," ")</f>
        <v xml:space="preserve"> </v>
      </c>
      <c r="Q49" s="46" t="str">
        <f>_xlfn.IFNA(IF(VLOOKUP($D49,Organización_Modular!$F$10:$G$195,2,FALSE)=Q$23,Itinerario!W49," ")," ")</f>
        <v xml:space="preserve"> </v>
      </c>
      <c r="R49" s="46">
        <f>Organización_Modular!H35</f>
        <v>0</v>
      </c>
      <c r="S49" s="46">
        <f>Organización_Modular!I35</f>
        <v>0</v>
      </c>
      <c r="T49" s="90">
        <f t="shared" si="2"/>
        <v>0</v>
      </c>
      <c r="U49" s="46">
        <f t="shared" si="3"/>
        <v>0</v>
      </c>
      <c r="V49" s="46">
        <f t="shared" si="4"/>
        <v>0</v>
      </c>
      <c r="W49" s="90">
        <f t="shared" si="5"/>
        <v>0</v>
      </c>
      <c r="X49" s="95">
        <f t="shared" si="6"/>
        <v>0</v>
      </c>
    </row>
    <row r="50" spans="1:24" ht="18" hidden="1" customHeight="1" x14ac:dyDescent="0.2">
      <c r="A50" s="333"/>
      <c r="B50" s="267"/>
      <c r="C50" s="334"/>
      <c r="D50" s="335">
        <f>Organización_Modular!F36</f>
        <v>0</v>
      </c>
      <c r="E50" s="335"/>
      <c r="F50" s="46" t="str">
        <f>_xlfn.IFNA(IF(VLOOKUP($D50,Organización_Modular!$F$10:$G$195,2,FALSE)=F$23,Itinerario!T50," ")," ")</f>
        <v xml:space="preserve"> </v>
      </c>
      <c r="G50" s="46" t="str">
        <f>_xlfn.IFNA(IF(VLOOKUP($D50,Organización_Modular!$F$10:$G$195,2,FALSE)=G$23,Itinerario!W50," ")," ")</f>
        <v xml:space="preserve"> </v>
      </c>
      <c r="H50" s="46" t="str">
        <f>_xlfn.IFNA(IF(VLOOKUP($D50,Organización_Modular!$F$10:$G$195,2,FALSE)=H$23,Itinerario!T50," ")," ")</f>
        <v xml:space="preserve"> </v>
      </c>
      <c r="I50" s="46" t="str">
        <f>_xlfn.IFNA(IF(VLOOKUP($D50,Organización_Modular!$F$10:$G$195,2,FALSE)=I$23,Itinerario!W50," ")," ")</f>
        <v xml:space="preserve"> </v>
      </c>
      <c r="J50" s="46" t="str">
        <f>_xlfn.IFNA(IF(VLOOKUP($D50,Organización_Modular!$F$10:$G$195,2,FALSE)=J$23,Itinerario!T50," ")," ")</f>
        <v xml:space="preserve"> </v>
      </c>
      <c r="K50" s="46" t="str">
        <f>_xlfn.IFNA(IF(VLOOKUP($D50,Organización_Modular!$F$10:$G$195,2,FALSE)=K$23,Itinerario!W50," ")," ")</f>
        <v xml:space="preserve"> </v>
      </c>
      <c r="L50" s="46" t="str">
        <f>_xlfn.IFNA(IF(VLOOKUP($D50,Organización_Modular!$F$10:$G$195,2,FALSE)=L$23,Itinerario!T50," ")," ")</f>
        <v xml:space="preserve"> </v>
      </c>
      <c r="M50" s="46" t="str">
        <f>_xlfn.IFNA(IF(VLOOKUP($D50,Organización_Modular!$F$10:$G$195,2,FALSE)=M$23,Itinerario!W50," ")," ")</f>
        <v xml:space="preserve"> </v>
      </c>
      <c r="N50" s="46" t="str">
        <f>_xlfn.IFNA(IF(VLOOKUP($D50,Organización_Modular!$F$10:$G$195,2,FALSE)=N$23,Itinerario!T50," ")," ")</f>
        <v xml:space="preserve"> </v>
      </c>
      <c r="O50" s="46" t="str">
        <f>_xlfn.IFNA(IF(VLOOKUP($D50,Organización_Modular!$F$10:$G$195,2,FALSE)=O$23,Itinerario!W50," ")," ")</f>
        <v xml:space="preserve"> </v>
      </c>
      <c r="P50" s="46" t="str">
        <f>_xlfn.IFNA(IF(VLOOKUP($D50,Organización_Modular!$F$10:$G$195,2,FALSE)=P$23,Itinerario!T50," ")," ")</f>
        <v xml:space="preserve"> </v>
      </c>
      <c r="Q50" s="46" t="str">
        <f>_xlfn.IFNA(IF(VLOOKUP($D50,Organización_Modular!$F$10:$G$195,2,FALSE)=Q$23,Itinerario!W50," ")," ")</f>
        <v xml:space="preserve"> </v>
      </c>
      <c r="R50" s="46">
        <f>Organización_Modular!H36</f>
        <v>0</v>
      </c>
      <c r="S50" s="46">
        <f>Organización_Modular!I36</f>
        <v>0</v>
      </c>
      <c r="T50" s="90">
        <f t="shared" si="2"/>
        <v>0</v>
      </c>
      <c r="U50" s="46">
        <f t="shared" si="3"/>
        <v>0</v>
      </c>
      <c r="V50" s="46">
        <f t="shared" si="4"/>
        <v>0</v>
      </c>
      <c r="W50" s="90">
        <f t="shared" si="5"/>
        <v>0</v>
      </c>
      <c r="X50" s="95">
        <f t="shared" si="6"/>
        <v>0</v>
      </c>
    </row>
    <row r="51" spans="1:24" ht="18" hidden="1" customHeight="1" x14ac:dyDescent="0.2">
      <c r="A51" s="333"/>
      <c r="B51" s="267"/>
      <c r="C51" s="334"/>
      <c r="D51" s="335">
        <f>Organización_Modular!F37</f>
        <v>0</v>
      </c>
      <c r="E51" s="335"/>
      <c r="F51" s="46" t="str">
        <f>_xlfn.IFNA(IF(VLOOKUP($D51,Organización_Modular!$F$10:$G$195,2,FALSE)=F$23,Itinerario!T51," ")," ")</f>
        <v xml:space="preserve"> </v>
      </c>
      <c r="G51" s="46" t="str">
        <f>_xlfn.IFNA(IF(VLOOKUP($D51,Organización_Modular!$F$10:$G$195,2,FALSE)=G$23,Itinerario!W51," ")," ")</f>
        <v xml:space="preserve"> </v>
      </c>
      <c r="H51" s="46" t="str">
        <f>_xlfn.IFNA(IF(VLOOKUP($D51,Organización_Modular!$F$10:$G$195,2,FALSE)=H$23,Itinerario!T51," ")," ")</f>
        <v xml:space="preserve"> </v>
      </c>
      <c r="I51" s="46" t="str">
        <f>_xlfn.IFNA(IF(VLOOKUP($D51,Organización_Modular!$F$10:$G$195,2,FALSE)=I$23,Itinerario!W51," ")," ")</f>
        <v xml:space="preserve"> </v>
      </c>
      <c r="J51" s="46" t="str">
        <f>_xlfn.IFNA(IF(VLOOKUP($D51,Organización_Modular!$F$10:$G$195,2,FALSE)=J$23,Itinerario!T51," ")," ")</f>
        <v xml:space="preserve"> </v>
      </c>
      <c r="K51" s="46" t="str">
        <f>_xlfn.IFNA(IF(VLOOKUP($D51,Organización_Modular!$F$10:$G$195,2,FALSE)=K$23,Itinerario!W51," ")," ")</f>
        <v xml:space="preserve"> </v>
      </c>
      <c r="L51" s="46" t="str">
        <f>_xlfn.IFNA(IF(VLOOKUP($D51,Organización_Modular!$F$10:$G$195,2,FALSE)=L$23,Itinerario!T51," ")," ")</f>
        <v xml:space="preserve"> </v>
      </c>
      <c r="M51" s="46" t="str">
        <f>_xlfn.IFNA(IF(VLOOKUP($D51,Organización_Modular!$F$10:$G$195,2,FALSE)=M$23,Itinerario!W51," ")," ")</f>
        <v xml:space="preserve"> </v>
      </c>
      <c r="N51" s="46" t="str">
        <f>_xlfn.IFNA(IF(VLOOKUP($D51,Organización_Modular!$F$10:$G$195,2,FALSE)=N$23,Itinerario!T51," ")," ")</f>
        <v xml:space="preserve"> </v>
      </c>
      <c r="O51" s="46" t="str">
        <f>_xlfn.IFNA(IF(VLOOKUP($D51,Organización_Modular!$F$10:$G$195,2,FALSE)=O$23,Itinerario!W51," ")," ")</f>
        <v xml:space="preserve"> </v>
      </c>
      <c r="P51" s="46" t="str">
        <f>_xlfn.IFNA(IF(VLOOKUP($D51,Organización_Modular!$F$10:$G$195,2,FALSE)=P$23,Itinerario!T51," ")," ")</f>
        <v xml:space="preserve"> </v>
      </c>
      <c r="Q51" s="46" t="str">
        <f>_xlfn.IFNA(IF(VLOOKUP($D51,Organización_Modular!$F$10:$G$195,2,FALSE)=Q$23,Itinerario!W51," ")," ")</f>
        <v xml:space="preserve"> </v>
      </c>
      <c r="R51" s="46">
        <f>Organización_Modular!H37</f>
        <v>0</v>
      </c>
      <c r="S51" s="46">
        <f>Organización_Modular!I37</f>
        <v>0</v>
      </c>
      <c r="T51" s="90">
        <f t="shared" si="2"/>
        <v>0</v>
      </c>
      <c r="U51" s="46">
        <f t="shared" si="3"/>
        <v>0</v>
      </c>
      <c r="V51" s="46">
        <f t="shared" si="4"/>
        <v>0</v>
      </c>
      <c r="W51" s="90">
        <f t="shared" si="5"/>
        <v>0</v>
      </c>
      <c r="X51" s="95">
        <f t="shared" si="6"/>
        <v>0</v>
      </c>
    </row>
    <row r="52" spans="1:24" ht="18" hidden="1" customHeight="1" x14ac:dyDescent="0.2">
      <c r="A52" s="333"/>
      <c r="B52" s="267"/>
      <c r="C52" s="334"/>
      <c r="D52" s="335">
        <f>Organización_Modular!F38</f>
        <v>0</v>
      </c>
      <c r="E52" s="335"/>
      <c r="F52" s="46" t="str">
        <f>_xlfn.IFNA(IF(VLOOKUP($D52,Organización_Modular!$F$10:$G$195,2,FALSE)=F$23,Itinerario!T52," ")," ")</f>
        <v xml:space="preserve"> </v>
      </c>
      <c r="G52" s="46" t="str">
        <f>_xlfn.IFNA(IF(VLOOKUP($D52,Organización_Modular!$F$10:$G$195,2,FALSE)=G$23,Itinerario!W52," ")," ")</f>
        <v xml:space="preserve"> </v>
      </c>
      <c r="H52" s="46" t="str">
        <f>_xlfn.IFNA(IF(VLOOKUP($D52,Organización_Modular!$F$10:$G$195,2,FALSE)=H$23,Itinerario!T52," ")," ")</f>
        <v xml:space="preserve"> </v>
      </c>
      <c r="I52" s="46" t="str">
        <f>_xlfn.IFNA(IF(VLOOKUP($D52,Organización_Modular!$F$10:$G$195,2,FALSE)=I$23,Itinerario!W52," ")," ")</f>
        <v xml:space="preserve"> </v>
      </c>
      <c r="J52" s="46" t="str">
        <f>_xlfn.IFNA(IF(VLOOKUP($D52,Organización_Modular!$F$10:$G$195,2,FALSE)=J$23,Itinerario!T52," ")," ")</f>
        <v xml:space="preserve"> </v>
      </c>
      <c r="K52" s="46" t="str">
        <f>_xlfn.IFNA(IF(VLOOKUP($D52,Organización_Modular!$F$10:$G$195,2,FALSE)=K$23,Itinerario!W52," ")," ")</f>
        <v xml:space="preserve"> </v>
      </c>
      <c r="L52" s="46" t="str">
        <f>_xlfn.IFNA(IF(VLOOKUP($D52,Organización_Modular!$F$10:$G$195,2,FALSE)=L$23,Itinerario!T52," ")," ")</f>
        <v xml:space="preserve"> </v>
      </c>
      <c r="M52" s="46" t="str">
        <f>_xlfn.IFNA(IF(VLOOKUP($D52,Organización_Modular!$F$10:$G$195,2,FALSE)=M$23,Itinerario!W52," ")," ")</f>
        <v xml:space="preserve"> </v>
      </c>
      <c r="N52" s="46" t="str">
        <f>_xlfn.IFNA(IF(VLOOKUP($D52,Organización_Modular!$F$10:$G$195,2,FALSE)=N$23,Itinerario!T52," ")," ")</f>
        <v xml:space="preserve"> </v>
      </c>
      <c r="O52" s="46" t="str">
        <f>_xlfn.IFNA(IF(VLOOKUP($D52,Organización_Modular!$F$10:$G$195,2,FALSE)=O$23,Itinerario!W52," ")," ")</f>
        <v xml:space="preserve"> </v>
      </c>
      <c r="P52" s="46" t="str">
        <f>_xlfn.IFNA(IF(VLOOKUP($D52,Organización_Modular!$F$10:$G$195,2,FALSE)=P$23,Itinerario!T52," ")," ")</f>
        <v xml:space="preserve"> </v>
      </c>
      <c r="Q52" s="46" t="str">
        <f>_xlfn.IFNA(IF(VLOOKUP($D52,Organización_Modular!$F$10:$G$195,2,FALSE)=Q$23,Itinerario!W52," ")," ")</f>
        <v xml:space="preserve"> </v>
      </c>
      <c r="R52" s="46">
        <f>Organización_Modular!H38</f>
        <v>0</v>
      </c>
      <c r="S52" s="46">
        <f>Organización_Modular!I38</f>
        <v>0</v>
      </c>
      <c r="T52" s="90">
        <f t="shared" si="2"/>
        <v>0</v>
      </c>
      <c r="U52" s="46">
        <f t="shared" si="3"/>
        <v>0</v>
      </c>
      <c r="V52" s="46">
        <f t="shared" si="4"/>
        <v>0</v>
      </c>
      <c r="W52" s="90">
        <f t="shared" si="5"/>
        <v>0</v>
      </c>
      <c r="X52" s="95">
        <f t="shared" si="6"/>
        <v>0</v>
      </c>
    </row>
    <row r="53" spans="1:24" ht="18" hidden="1" customHeight="1" x14ac:dyDescent="0.2">
      <c r="A53" s="333"/>
      <c r="B53" s="267"/>
      <c r="C53" s="334"/>
      <c r="D53" s="335">
        <f>Organización_Modular!F39</f>
        <v>0</v>
      </c>
      <c r="E53" s="335"/>
      <c r="F53" s="46" t="str">
        <f>_xlfn.IFNA(IF(VLOOKUP($D53,Organización_Modular!$F$10:$G$195,2,FALSE)=F$23,Itinerario!T53," ")," ")</f>
        <v xml:space="preserve"> </v>
      </c>
      <c r="G53" s="46" t="str">
        <f>_xlfn.IFNA(IF(VLOOKUP($D53,Organización_Modular!$F$10:$G$195,2,FALSE)=G$23,Itinerario!W53," ")," ")</f>
        <v xml:space="preserve"> </v>
      </c>
      <c r="H53" s="46" t="str">
        <f>_xlfn.IFNA(IF(VLOOKUP($D53,Organización_Modular!$F$10:$G$195,2,FALSE)=H$23,Itinerario!T53," ")," ")</f>
        <v xml:space="preserve"> </v>
      </c>
      <c r="I53" s="46" t="str">
        <f>_xlfn.IFNA(IF(VLOOKUP($D53,Organización_Modular!$F$10:$G$195,2,FALSE)=I$23,Itinerario!W53," ")," ")</f>
        <v xml:space="preserve"> </v>
      </c>
      <c r="J53" s="46" t="str">
        <f>_xlfn.IFNA(IF(VLOOKUP($D53,Organización_Modular!$F$10:$G$195,2,FALSE)=J$23,Itinerario!T53," ")," ")</f>
        <v xml:space="preserve"> </v>
      </c>
      <c r="K53" s="46" t="str">
        <f>_xlfn.IFNA(IF(VLOOKUP($D53,Organización_Modular!$F$10:$G$195,2,FALSE)=K$23,Itinerario!W53," ")," ")</f>
        <v xml:space="preserve"> </v>
      </c>
      <c r="L53" s="46" t="str">
        <f>_xlfn.IFNA(IF(VLOOKUP($D53,Organización_Modular!$F$10:$G$195,2,FALSE)=L$23,Itinerario!T53," ")," ")</f>
        <v xml:space="preserve"> </v>
      </c>
      <c r="M53" s="46" t="str">
        <f>_xlfn.IFNA(IF(VLOOKUP($D53,Organización_Modular!$F$10:$G$195,2,FALSE)=M$23,Itinerario!W53," ")," ")</f>
        <v xml:space="preserve"> </v>
      </c>
      <c r="N53" s="46" t="str">
        <f>_xlfn.IFNA(IF(VLOOKUP($D53,Organización_Modular!$F$10:$G$195,2,FALSE)=N$23,Itinerario!T53," ")," ")</f>
        <v xml:space="preserve"> </v>
      </c>
      <c r="O53" s="46" t="str">
        <f>_xlfn.IFNA(IF(VLOOKUP($D53,Organización_Modular!$F$10:$G$195,2,FALSE)=O$23,Itinerario!W53," ")," ")</f>
        <v xml:space="preserve"> </v>
      </c>
      <c r="P53" s="46" t="str">
        <f>_xlfn.IFNA(IF(VLOOKUP($D53,Organización_Modular!$F$10:$G$195,2,FALSE)=P$23,Itinerario!T53," ")," ")</f>
        <v xml:space="preserve"> </v>
      </c>
      <c r="Q53" s="46" t="str">
        <f>_xlfn.IFNA(IF(VLOOKUP($D53,Organización_Modular!$F$10:$G$195,2,FALSE)=Q$23,Itinerario!W53," ")," ")</f>
        <v xml:space="preserve"> </v>
      </c>
      <c r="R53" s="46">
        <f>Organización_Modular!H39</f>
        <v>0</v>
      </c>
      <c r="S53" s="46">
        <f>Organización_Modular!I39</f>
        <v>0</v>
      </c>
      <c r="T53" s="90">
        <f t="shared" si="2"/>
        <v>0</v>
      </c>
      <c r="U53" s="46">
        <f t="shared" si="3"/>
        <v>0</v>
      </c>
      <c r="V53" s="46">
        <f t="shared" si="4"/>
        <v>0</v>
      </c>
      <c r="W53" s="90">
        <f t="shared" si="5"/>
        <v>0</v>
      </c>
      <c r="X53" s="95">
        <f t="shared" si="6"/>
        <v>0</v>
      </c>
    </row>
    <row r="54" spans="1:24" ht="28.5" customHeight="1" x14ac:dyDescent="0.2">
      <c r="A54" s="333"/>
      <c r="B54" s="331" t="str">
        <f>Organización_Modular!B40</f>
        <v>Experiencias formativas en situaciones reales de trabajo (ESRT)</v>
      </c>
      <c r="C54" s="332"/>
      <c r="D54" s="332"/>
      <c r="E54" s="332"/>
      <c r="F54" s="179"/>
      <c r="G54" s="179"/>
      <c r="H54" s="179"/>
      <c r="I54" s="179"/>
      <c r="J54" s="179"/>
      <c r="K54" s="179"/>
      <c r="L54" s="179"/>
      <c r="M54" s="179"/>
      <c r="N54" s="179"/>
      <c r="O54" s="179"/>
      <c r="P54" s="179"/>
      <c r="Q54" s="179"/>
      <c r="R54" s="182">
        <f>Organización_Modular!H40</f>
        <v>0</v>
      </c>
      <c r="S54" s="180">
        <f>Organización_Modular!I40</f>
        <v>4</v>
      </c>
      <c r="T54" s="181">
        <f>SUM(R54:S54)</f>
        <v>4</v>
      </c>
      <c r="U54" s="180">
        <f t="shared" si="3"/>
        <v>0</v>
      </c>
      <c r="V54" s="180">
        <f t="shared" si="4"/>
        <v>128</v>
      </c>
      <c r="W54" s="181">
        <f t="shared" si="5"/>
        <v>128</v>
      </c>
      <c r="X54" s="95">
        <f t="shared" si="6"/>
        <v>128</v>
      </c>
    </row>
    <row r="55" spans="1:24" ht="18" customHeight="1" x14ac:dyDescent="0.2">
      <c r="A55" s="333" t="str">
        <f>Organización_Modular!A41</f>
        <v>Modulo 2: Control de procesos industriales y de servicio</v>
      </c>
      <c r="B55" s="271" t="str">
        <f>B24</f>
        <v>Competencias técnicas (Unidad de competencia)</v>
      </c>
      <c r="C55" s="334" t="str">
        <f>Organización_Modular!C41</f>
        <v>UC2: Gestionar sistemas electrónicos de control y automatización en los procesos industriales y de servicios, de acuerdo a los requerimientos funcionales, uso eficiente de la energía, optimización de procesos análisis de riesgo, estándares de seguridad y normativa vigente.</v>
      </c>
      <c r="D55" s="335" t="str">
        <f>Organización_Modular!F41</f>
        <v>Controladores Logicos Programables basicos</v>
      </c>
      <c r="E55" s="335"/>
      <c r="F55" s="46" t="str">
        <f>_xlfn.IFNA(IF(VLOOKUP($D55,Organización_Modular!$F$10:$G$195,2,FALSE)=F$23,Itinerario!T55," ")," ")</f>
        <v xml:space="preserve"> </v>
      </c>
      <c r="G55" s="46" t="str">
        <f>_xlfn.IFNA(IF(VLOOKUP($D55,Organización_Modular!$F$10:$G$195,2,FALSE)=G$23,Itinerario!W55," ")," ")</f>
        <v xml:space="preserve"> </v>
      </c>
      <c r="H55" s="46" t="str">
        <f>_xlfn.IFNA(IF(VLOOKUP($D55,Organización_Modular!$F$10:$G$195,2,FALSE)=H$23,Itinerario!T55," ")," ")</f>
        <v xml:space="preserve"> </v>
      </c>
      <c r="I55" s="46" t="str">
        <f>_xlfn.IFNA(IF(VLOOKUP($D55,Organización_Modular!$F$10:$G$195,2,FALSE)=I$23,Itinerario!W55," ")," ")</f>
        <v xml:space="preserve"> </v>
      </c>
      <c r="J55" s="46">
        <f>_xlfn.IFNA(IF(VLOOKUP($D55,Organización_Modular!$F$10:$G$195,2,FALSE)=J$23,Itinerario!T55," ")," ")</f>
        <v>4</v>
      </c>
      <c r="K55" s="46">
        <f>_xlfn.IFNA(IF(VLOOKUP($D55,Organización_Modular!$F$10:$G$195,2,FALSE)=K$23,Itinerario!W55," ")," ")</f>
        <v>96</v>
      </c>
      <c r="L55" s="46" t="str">
        <f>_xlfn.IFNA(IF(VLOOKUP($D55,Organización_Modular!$F$10:$G$195,2,FALSE)=L$23,Itinerario!T55," ")," ")</f>
        <v xml:space="preserve"> </v>
      </c>
      <c r="M55" s="46" t="str">
        <f>_xlfn.IFNA(IF(VLOOKUP($D55,Organización_Modular!$F$10:$G$195,2,FALSE)=M$23,Itinerario!W55," ")," ")</f>
        <v xml:space="preserve"> </v>
      </c>
      <c r="N55" s="46" t="str">
        <f>_xlfn.IFNA(IF(VLOOKUP($D55,Organización_Modular!$F$10:$G$195,2,FALSE)=N$23,Itinerario!T55," ")," ")</f>
        <v xml:space="preserve"> </v>
      </c>
      <c r="O55" s="46" t="str">
        <f>_xlfn.IFNA(IF(VLOOKUP($D55,Organización_Modular!$F$10:$G$195,2,FALSE)=O$23,Itinerario!W55," ")," ")</f>
        <v xml:space="preserve"> </v>
      </c>
      <c r="P55" s="46" t="str">
        <f>_xlfn.IFNA(IF(VLOOKUP($D55,Organización_Modular!$F$10:$G$195,2,FALSE)=P$23,Itinerario!T55," ")," ")</f>
        <v xml:space="preserve"> </v>
      </c>
      <c r="Q55" s="46" t="str">
        <f>_xlfn.IFNA(IF(VLOOKUP($D55,Organización_Modular!$F$10:$G$195,2,FALSE)=Q$23,Itinerario!W55," ")," ")</f>
        <v xml:space="preserve"> </v>
      </c>
      <c r="R55" s="46">
        <f>Organización_Modular!H41</f>
        <v>2</v>
      </c>
      <c r="S55" s="46">
        <f>Organización_Modular!I41</f>
        <v>2</v>
      </c>
      <c r="T55" s="90">
        <f>SUM(R55:S55)</f>
        <v>4</v>
      </c>
      <c r="U55" s="46">
        <f t="shared" si="3"/>
        <v>32</v>
      </c>
      <c r="V55" s="46">
        <f t="shared" si="4"/>
        <v>64</v>
      </c>
      <c r="W55" s="90">
        <f t="shared" si="5"/>
        <v>96</v>
      </c>
      <c r="X55" s="95">
        <f t="shared" si="6"/>
        <v>96</v>
      </c>
    </row>
    <row r="56" spans="1:24" ht="18" customHeight="1" x14ac:dyDescent="0.2">
      <c r="A56" s="333"/>
      <c r="B56" s="271"/>
      <c r="C56" s="334"/>
      <c r="D56" s="335" t="str">
        <f>Organización_Modular!F42</f>
        <v>Diseño asistido por computadora</v>
      </c>
      <c r="E56" s="335"/>
      <c r="F56" s="46" t="str">
        <f>_xlfn.IFNA(IF(VLOOKUP($D56,Organización_Modular!$F$10:$G$195,2,FALSE)=F$23,Itinerario!T56," ")," ")</f>
        <v xml:space="preserve"> </v>
      </c>
      <c r="G56" s="46" t="str">
        <f>_xlfn.IFNA(IF(VLOOKUP($D56,Organización_Modular!$F$10:$G$195,2,FALSE)=G$23,Itinerario!W56," ")," ")</f>
        <v xml:space="preserve"> </v>
      </c>
      <c r="H56" s="46" t="str">
        <f>_xlfn.IFNA(IF(VLOOKUP($D56,Organización_Modular!$F$10:$G$195,2,FALSE)=H$23,Itinerario!T56," ")," ")</f>
        <v xml:space="preserve"> </v>
      </c>
      <c r="I56" s="46" t="str">
        <f>_xlfn.IFNA(IF(VLOOKUP($D56,Organización_Modular!$F$10:$G$195,2,FALSE)=I$23,Itinerario!W56," ")," ")</f>
        <v xml:space="preserve"> </v>
      </c>
      <c r="J56" s="46">
        <f>_xlfn.IFNA(IF(VLOOKUP($D56,Organización_Modular!$F$10:$G$195,2,FALSE)=J$23,Itinerario!T56," ")," ")</f>
        <v>4</v>
      </c>
      <c r="K56" s="46">
        <f>_xlfn.IFNA(IF(VLOOKUP($D56,Organización_Modular!$F$10:$G$195,2,FALSE)=K$23,Itinerario!W56," ")," ")</f>
        <v>80</v>
      </c>
      <c r="L56" s="46" t="str">
        <f>_xlfn.IFNA(IF(VLOOKUP($D56,Organización_Modular!$F$10:$G$195,2,FALSE)=L$23,Itinerario!T56," ")," ")</f>
        <v xml:space="preserve"> </v>
      </c>
      <c r="M56" s="46" t="str">
        <f>_xlfn.IFNA(IF(VLOOKUP($D56,Organización_Modular!$F$10:$G$195,2,FALSE)=M$23,Itinerario!W56," ")," ")</f>
        <v xml:space="preserve"> </v>
      </c>
      <c r="N56" s="46" t="str">
        <f>_xlfn.IFNA(IF(VLOOKUP($D56,Organización_Modular!$F$10:$G$195,2,FALSE)=N$23,Itinerario!T56," ")," ")</f>
        <v xml:space="preserve"> </v>
      </c>
      <c r="O56" s="46" t="str">
        <f>_xlfn.IFNA(IF(VLOOKUP($D56,Organización_Modular!$F$10:$G$195,2,FALSE)=O$23,Itinerario!W56," ")," ")</f>
        <v xml:space="preserve"> </v>
      </c>
      <c r="P56" s="46" t="str">
        <f>_xlfn.IFNA(IF(VLOOKUP($D56,Organización_Modular!$F$10:$G$195,2,FALSE)=P$23,Itinerario!T56," ")," ")</f>
        <v xml:space="preserve"> </v>
      </c>
      <c r="Q56" s="46" t="str">
        <f>_xlfn.IFNA(IF(VLOOKUP($D56,Organización_Modular!$F$10:$G$195,2,FALSE)=Q$23,Itinerario!W56," ")," ")</f>
        <v xml:space="preserve"> </v>
      </c>
      <c r="R56" s="46">
        <f>Organización_Modular!H42</f>
        <v>3</v>
      </c>
      <c r="S56" s="46">
        <f>Organización_Modular!I42</f>
        <v>1</v>
      </c>
      <c r="T56" s="90">
        <f t="shared" ref="T56:T85" si="7">SUM(R56:S56)</f>
        <v>4</v>
      </c>
      <c r="U56" s="46">
        <f t="shared" si="3"/>
        <v>48</v>
      </c>
      <c r="V56" s="46">
        <f t="shared" si="4"/>
        <v>32</v>
      </c>
      <c r="W56" s="90">
        <f t="shared" si="5"/>
        <v>80</v>
      </c>
      <c r="X56" s="95">
        <f t="shared" si="6"/>
        <v>80</v>
      </c>
    </row>
    <row r="57" spans="1:24" ht="18" customHeight="1" x14ac:dyDescent="0.2">
      <c r="A57" s="333"/>
      <c r="B57" s="271"/>
      <c r="C57" s="334"/>
      <c r="D57" s="335" t="str">
        <f>Organización_Modular!F43</f>
        <v>Sistemas eléctricos de potencia</v>
      </c>
      <c r="E57" s="335"/>
      <c r="F57" s="46" t="str">
        <f>_xlfn.IFNA(IF(VLOOKUP($D57,Organización_Modular!$F$10:$G$195,2,FALSE)=F$23,Itinerario!T57," ")," ")</f>
        <v xml:space="preserve"> </v>
      </c>
      <c r="G57" s="46" t="str">
        <f>_xlfn.IFNA(IF(VLOOKUP($D57,Organización_Modular!$F$10:$G$195,2,FALSE)=G$23,Itinerario!W57," ")," ")</f>
        <v xml:space="preserve"> </v>
      </c>
      <c r="H57" s="46" t="str">
        <f>_xlfn.IFNA(IF(VLOOKUP($D57,Organización_Modular!$F$10:$G$195,2,FALSE)=H$23,Itinerario!T57," ")," ")</f>
        <v xml:space="preserve"> </v>
      </c>
      <c r="I57" s="46" t="str">
        <f>_xlfn.IFNA(IF(VLOOKUP($D57,Organización_Modular!$F$10:$G$195,2,FALSE)=I$23,Itinerario!W57," ")," ")</f>
        <v xml:space="preserve"> </v>
      </c>
      <c r="J57" s="46">
        <f>_xlfn.IFNA(IF(VLOOKUP($D57,Organización_Modular!$F$10:$G$195,2,FALSE)=J$23,Itinerario!T57," ")," ")</f>
        <v>5</v>
      </c>
      <c r="K57" s="46">
        <f>_xlfn.IFNA(IF(VLOOKUP($D57,Organización_Modular!$F$10:$G$195,2,FALSE)=K$23,Itinerario!W57," ")," ")</f>
        <v>112</v>
      </c>
      <c r="L57" s="46" t="str">
        <f>_xlfn.IFNA(IF(VLOOKUP($D57,Organización_Modular!$F$10:$G$195,2,FALSE)=L$23,Itinerario!T57," ")," ")</f>
        <v xml:space="preserve"> </v>
      </c>
      <c r="M57" s="46" t="str">
        <f>_xlfn.IFNA(IF(VLOOKUP($D57,Organización_Modular!$F$10:$G$195,2,FALSE)=M$23,Itinerario!W57," ")," ")</f>
        <v xml:space="preserve"> </v>
      </c>
      <c r="N57" s="46" t="str">
        <f>_xlfn.IFNA(IF(VLOOKUP($D57,Organización_Modular!$F$10:$G$195,2,FALSE)=N$23,Itinerario!T57," ")," ")</f>
        <v xml:space="preserve"> </v>
      </c>
      <c r="O57" s="46" t="str">
        <f>_xlfn.IFNA(IF(VLOOKUP($D57,Organización_Modular!$F$10:$G$195,2,FALSE)=O$23,Itinerario!W57," ")," ")</f>
        <v xml:space="preserve"> </v>
      </c>
      <c r="P57" s="46" t="str">
        <f>_xlfn.IFNA(IF(VLOOKUP($D57,Organización_Modular!$F$10:$G$195,2,FALSE)=P$23,Itinerario!T57," ")," ")</f>
        <v xml:space="preserve"> </v>
      </c>
      <c r="Q57" s="46" t="str">
        <f>_xlfn.IFNA(IF(VLOOKUP($D57,Organización_Modular!$F$10:$G$195,2,FALSE)=Q$23,Itinerario!W57," ")," ")</f>
        <v xml:space="preserve"> </v>
      </c>
      <c r="R57" s="46">
        <f>Organización_Modular!H43</f>
        <v>3</v>
      </c>
      <c r="S57" s="46">
        <f>Organización_Modular!I43</f>
        <v>2</v>
      </c>
      <c r="T57" s="90">
        <f t="shared" si="7"/>
        <v>5</v>
      </c>
      <c r="U57" s="46">
        <f t="shared" si="3"/>
        <v>48</v>
      </c>
      <c r="V57" s="46">
        <f t="shared" si="4"/>
        <v>64</v>
      </c>
      <c r="W57" s="90">
        <f t="shared" si="5"/>
        <v>112</v>
      </c>
      <c r="X57" s="95">
        <f t="shared" si="6"/>
        <v>112</v>
      </c>
    </row>
    <row r="58" spans="1:24" ht="18" customHeight="1" x14ac:dyDescent="0.2">
      <c r="A58" s="333"/>
      <c r="B58" s="271"/>
      <c r="C58" s="334"/>
      <c r="D58" s="335" t="str">
        <f>Organización_Modular!F44</f>
        <v>Sistemas electrónicos de potencia</v>
      </c>
      <c r="E58" s="335"/>
      <c r="F58" s="46" t="str">
        <f>_xlfn.IFNA(IF(VLOOKUP($D58,Organización_Modular!$F$10:$G$195,2,FALSE)=F$23,Itinerario!T58," ")," ")</f>
        <v xml:space="preserve"> </v>
      </c>
      <c r="G58" s="46" t="str">
        <f>_xlfn.IFNA(IF(VLOOKUP($D58,Organización_Modular!$F$10:$G$195,2,FALSE)=G$23,Itinerario!W58," ")," ")</f>
        <v xml:space="preserve"> </v>
      </c>
      <c r="H58" s="46" t="str">
        <f>_xlfn.IFNA(IF(VLOOKUP($D58,Organización_Modular!$F$10:$G$195,2,FALSE)=H$23,Itinerario!T58," ")," ")</f>
        <v xml:space="preserve"> </v>
      </c>
      <c r="I58" s="46" t="str">
        <f>_xlfn.IFNA(IF(VLOOKUP($D58,Organización_Modular!$F$10:$G$195,2,FALSE)=I$23,Itinerario!W58," ")," ")</f>
        <v xml:space="preserve"> </v>
      </c>
      <c r="J58" s="46">
        <f>_xlfn.IFNA(IF(VLOOKUP($D58,Organización_Modular!$F$10:$G$195,2,FALSE)=J$23,Itinerario!T58," ")," ")</f>
        <v>3</v>
      </c>
      <c r="K58" s="46">
        <f>_xlfn.IFNA(IF(VLOOKUP($D58,Organización_Modular!$F$10:$G$195,2,FALSE)=K$23,Itinerario!W58," ")," ")</f>
        <v>64</v>
      </c>
      <c r="L58" s="46" t="str">
        <f>_xlfn.IFNA(IF(VLOOKUP($D58,Organización_Modular!$F$10:$G$195,2,FALSE)=L$23,Itinerario!T58," ")," ")</f>
        <v xml:space="preserve"> </v>
      </c>
      <c r="M58" s="46" t="str">
        <f>_xlfn.IFNA(IF(VLOOKUP($D58,Organización_Modular!$F$10:$G$195,2,FALSE)=M$23,Itinerario!W58," ")," ")</f>
        <v xml:space="preserve"> </v>
      </c>
      <c r="N58" s="46" t="str">
        <f>_xlfn.IFNA(IF(VLOOKUP($D58,Organización_Modular!$F$10:$G$195,2,FALSE)=N$23,Itinerario!T58," ")," ")</f>
        <v xml:space="preserve"> </v>
      </c>
      <c r="O58" s="46" t="str">
        <f>_xlfn.IFNA(IF(VLOOKUP($D58,Organización_Modular!$F$10:$G$195,2,FALSE)=O$23,Itinerario!W58," ")," ")</f>
        <v xml:space="preserve"> </v>
      </c>
      <c r="P58" s="46" t="str">
        <f>_xlfn.IFNA(IF(VLOOKUP($D58,Organización_Modular!$F$10:$G$195,2,FALSE)=P$23,Itinerario!T58," ")," ")</f>
        <v xml:space="preserve"> </v>
      </c>
      <c r="Q58" s="46" t="str">
        <f>_xlfn.IFNA(IF(VLOOKUP($D58,Organización_Modular!$F$10:$G$195,2,FALSE)=Q$23,Itinerario!W58," ")," ")</f>
        <v xml:space="preserve"> </v>
      </c>
      <c r="R58" s="46">
        <f>Organización_Modular!H44</f>
        <v>2</v>
      </c>
      <c r="S58" s="46">
        <f>Organización_Modular!I44</f>
        <v>1</v>
      </c>
      <c r="T58" s="90">
        <f t="shared" si="7"/>
        <v>3</v>
      </c>
      <c r="U58" s="46">
        <f t="shared" si="3"/>
        <v>32</v>
      </c>
      <c r="V58" s="46">
        <f t="shared" si="4"/>
        <v>32</v>
      </c>
      <c r="W58" s="90">
        <f t="shared" si="5"/>
        <v>64</v>
      </c>
      <c r="X58" s="95">
        <f t="shared" si="6"/>
        <v>64</v>
      </c>
    </row>
    <row r="59" spans="1:24" ht="18" customHeight="1" x14ac:dyDescent="0.2">
      <c r="A59" s="333"/>
      <c r="B59" s="271"/>
      <c r="C59" s="334"/>
      <c r="D59" s="335" t="str">
        <f>Organización_Modular!F45</f>
        <v>calculo diferencial</v>
      </c>
      <c r="E59" s="335"/>
      <c r="F59" s="46" t="str">
        <f>_xlfn.IFNA(IF(VLOOKUP($D59,Organización_Modular!$F$10:$G$195,2,FALSE)=F$23,Itinerario!T59," ")," ")</f>
        <v xml:space="preserve"> </v>
      </c>
      <c r="G59" s="46" t="str">
        <f>_xlfn.IFNA(IF(VLOOKUP($D59,Organización_Modular!$F$10:$G$195,2,FALSE)=G$23,Itinerario!W59," ")," ")</f>
        <v xml:space="preserve"> </v>
      </c>
      <c r="H59" s="46" t="str">
        <f>_xlfn.IFNA(IF(VLOOKUP($D59,Organización_Modular!$F$10:$G$195,2,FALSE)=H$23,Itinerario!T59," ")," ")</f>
        <v xml:space="preserve"> </v>
      </c>
      <c r="I59" s="46" t="str">
        <f>_xlfn.IFNA(IF(VLOOKUP($D59,Organización_Modular!$F$10:$G$195,2,FALSE)=I$23,Itinerario!W59," ")," ")</f>
        <v xml:space="preserve"> </v>
      </c>
      <c r="J59" s="46">
        <f>_xlfn.IFNA(IF(VLOOKUP($D59,Organización_Modular!$F$10:$G$195,2,FALSE)=J$23,Itinerario!T59," ")," ")</f>
        <v>3</v>
      </c>
      <c r="K59" s="46">
        <f>_xlfn.IFNA(IF(VLOOKUP($D59,Organización_Modular!$F$10:$G$195,2,FALSE)=K$23,Itinerario!W59," ")," ")</f>
        <v>64</v>
      </c>
      <c r="L59" s="46" t="str">
        <f>_xlfn.IFNA(IF(VLOOKUP($D59,Organización_Modular!$F$10:$G$195,2,FALSE)=L$23,Itinerario!T59," ")," ")</f>
        <v xml:space="preserve"> </v>
      </c>
      <c r="M59" s="46" t="str">
        <f>_xlfn.IFNA(IF(VLOOKUP($D59,Organización_Modular!$F$10:$G$195,2,FALSE)=M$23,Itinerario!W59," ")," ")</f>
        <v xml:space="preserve"> </v>
      </c>
      <c r="N59" s="46" t="str">
        <f>_xlfn.IFNA(IF(VLOOKUP($D59,Organización_Modular!$F$10:$G$195,2,FALSE)=N$23,Itinerario!T59," ")," ")</f>
        <v xml:space="preserve"> </v>
      </c>
      <c r="O59" s="46" t="str">
        <f>_xlfn.IFNA(IF(VLOOKUP($D59,Organización_Modular!$F$10:$G$195,2,FALSE)=O$23,Itinerario!W59," ")," ")</f>
        <v xml:space="preserve"> </v>
      </c>
      <c r="P59" s="46" t="str">
        <f>_xlfn.IFNA(IF(VLOOKUP($D59,Organización_Modular!$F$10:$G$195,2,FALSE)=P$23,Itinerario!T59," ")," ")</f>
        <v xml:space="preserve"> </v>
      </c>
      <c r="Q59" s="46" t="str">
        <f>_xlfn.IFNA(IF(VLOOKUP($D59,Organización_Modular!$F$10:$G$195,2,FALSE)=Q$23,Itinerario!W59," ")," ")</f>
        <v xml:space="preserve"> </v>
      </c>
      <c r="R59" s="46">
        <f>Organización_Modular!H45</f>
        <v>2</v>
      </c>
      <c r="S59" s="46">
        <f>Organización_Modular!I45</f>
        <v>1</v>
      </c>
      <c r="T59" s="90">
        <f t="shared" si="7"/>
        <v>3</v>
      </c>
      <c r="U59" s="46">
        <f t="shared" si="3"/>
        <v>32</v>
      </c>
      <c r="V59" s="46">
        <f t="shared" si="4"/>
        <v>32</v>
      </c>
      <c r="W59" s="90">
        <f t="shared" si="5"/>
        <v>64</v>
      </c>
      <c r="X59" s="95">
        <f t="shared" si="6"/>
        <v>64</v>
      </c>
    </row>
    <row r="60" spans="1:24" ht="18" customHeight="1" x14ac:dyDescent="0.2">
      <c r="A60" s="333"/>
      <c r="B60" s="271"/>
      <c r="C60" s="334"/>
      <c r="D60" s="335" t="str">
        <f>Organización_Modular!F46</f>
        <v>Controladores Logicos Programables avanzados</v>
      </c>
      <c r="E60" s="335"/>
      <c r="F60" s="46" t="str">
        <f>_xlfn.IFNA(IF(VLOOKUP($D60,Organización_Modular!$F$10:$G$195,2,FALSE)=F$23,Itinerario!T60," ")," ")</f>
        <v xml:space="preserve"> </v>
      </c>
      <c r="G60" s="46" t="str">
        <f>_xlfn.IFNA(IF(VLOOKUP($D60,Organización_Modular!$F$10:$G$195,2,FALSE)=G$23,Itinerario!W60," ")," ")</f>
        <v xml:space="preserve"> </v>
      </c>
      <c r="H60" s="46" t="str">
        <f>_xlfn.IFNA(IF(VLOOKUP($D60,Organización_Modular!$F$10:$G$195,2,FALSE)=H$23,Itinerario!T60," ")," ")</f>
        <v xml:space="preserve"> </v>
      </c>
      <c r="I60" s="46" t="str">
        <f>_xlfn.IFNA(IF(VLOOKUP($D60,Organización_Modular!$F$10:$G$195,2,FALSE)=I$23,Itinerario!W60," ")," ")</f>
        <v xml:space="preserve"> </v>
      </c>
      <c r="J60" s="46" t="str">
        <f>_xlfn.IFNA(IF(VLOOKUP($D60,Organización_Modular!$F$10:$G$195,2,FALSE)=J$23,Itinerario!T60," ")," ")</f>
        <v xml:space="preserve"> </v>
      </c>
      <c r="K60" s="46" t="str">
        <f>_xlfn.IFNA(IF(VLOOKUP($D60,Organización_Modular!$F$10:$G$195,2,FALSE)=K$23,Itinerario!W60," ")," ")</f>
        <v xml:space="preserve"> </v>
      </c>
      <c r="L60" s="46">
        <f>_xlfn.IFNA(IF(VLOOKUP($D60,Organización_Modular!$F$10:$G$195,2,FALSE)=L$23,Itinerario!T60," ")," ")</f>
        <v>5</v>
      </c>
      <c r="M60" s="46">
        <f>_xlfn.IFNA(IF(VLOOKUP($D60,Organización_Modular!$F$10:$G$195,2,FALSE)=M$23,Itinerario!W60," ")," ")</f>
        <v>112</v>
      </c>
      <c r="N60" s="46" t="str">
        <f>_xlfn.IFNA(IF(VLOOKUP($D60,Organización_Modular!$F$10:$G$195,2,FALSE)=N$23,Itinerario!T60," ")," ")</f>
        <v xml:space="preserve"> </v>
      </c>
      <c r="O60" s="46" t="str">
        <f>_xlfn.IFNA(IF(VLOOKUP($D60,Organización_Modular!$F$10:$G$195,2,FALSE)=O$23,Itinerario!W60," ")," ")</f>
        <v xml:space="preserve"> </v>
      </c>
      <c r="P60" s="46" t="str">
        <f>_xlfn.IFNA(IF(VLOOKUP($D60,Organización_Modular!$F$10:$G$195,2,FALSE)=P$23,Itinerario!T60," ")," ")</f>
        <v xml:space="preserve"> </v>
      </c>
      <c r="Q60" s="46" t="str">
        <f>_xlfn.IFNA(IF(VLOOKUP($D60,Organización_Modular!$F$10:$G$195,2,FALSE)=Q$23,Itinerario!W60," ")," ")</f>
        <v xml:space="preserve"> </v>
      </c>
      <c r="R60" s="46">
        <f>Organización_Modular!H46</f>
        <v>3</v>
      </c>
      <c r="S60" s="46">
        <f>Organización_Modular!I46</f>
        <v>2</v>
      </c>
      <c r="T60" s="90">
        <f t="shared" si="7"/>
        <v>5</v>
      </c>
      <c r="U60" s="46">
        <f t="shared" si="3"/>
        <v>48</v>
      </c>
      <c r="V60" s="46">
        <f t="shared" si="4"/>
        <v>64</v>
      </c>
      <c r="W60" s="90">
        <f t="shared" si="5"/>
        <v>112</v>
      </c>
      <c r="X60" s="95">
        <f t="shared" si="6"/>
        <v>112</v>
      </c>
    </row>
    <row r="61" spans="1:24" ht="18" customHeight="1" x14ac:dyDescent="0.2">
      <c r="A61" s="333"/>
      <c r="B61" s="271"/>
      <c r="C61" s="334"/>
      <c r="D61" s="335" t="str">
        <f>Organización_Modular!F47</f>
        <v>Instrumentación y control de procesos industriales</v>
      </c>
      <c r="E61" s="335"/>
      <c r="F61" s="46" t="str">
        <f>_xlfn.IFNA(IF(VLOOKUP($D61,Organización_Modular!$F$10:$G$195,2,FALSE)=F$23,Itinerario!T61," ")," ")</f>
        <v xml:space="preserve"> </v>
      </c>
      <c r="G61" s="46" t="str">
        <f>_xlfn.IFNA(IF(VLOOKUP($D61,Organización_Modular!$F$10:$G$195,2,FALSE)=G$23,Itinerario!W61," ")," ")</f>
        <v xml:space="preserve"> </v>
      </c>
      <c r="H61" s="46" t="str">
        <f>_xlfn.IFNA(IF(VLOOKUP($D61,Organización_Modular!$F$10:$G$195,2,FALSE)=H$23,Itinerario!T61," ")," ")</f>
        <v xml:space="preserve"> </v>
      </c>
      <c r="I61" s="46" t="str">
        <f>_xlfn.IFNA(IF(VLOOKUP($D61,Organización_Modular!$F$10:$G$195,2,FALSE)=I$23,Itinerario!W61," ")," ")</f>
        <v xml:space="preserve"> </v>
      </c>
      <c r="J61" s="46" t="str">
        <f>_xlfn.IFNA(IF(VLOOKUP($D61,Organización_Modular!$F$10:$G$195,2,FALSE)=J$23,Itinerario!T61," ")," ")</f>
        <v xml:space="preserve"> </v>
      </c>
      <c r="K61" s="46" t="str">
        <f>_xlfn.IFNA(IF(VLOOKUP($D61,Organización_Modular!$F$10:$G$195,2,FALSE)=K$23,Itinerario!W61," ")," ")</f>
        <v xml:space="preserve"> </v>
      </c>
      <c r="L61" s="46">
        <f>_xlfn.IFNA(IF(VLOOKUP($D61,Organización_Modular!$F$10:$G$195,2,FALSE)=L$23,Itinerario!T61," ")," ")</f>
        <v>5</v>
      </c>
      <c r="M61" s="46">
        <f>_xlfn.IFNA(IF(VLOOKUP($D61,Organización_Modular!$F$10:$G$195,2,FALSE)=M$23,Itinerario!W61," ")," ")</f>
        <v>112</v>
      </c>
      <c r="N61" s="46" t="str">
        <f>_xlfn.IFNA(IF(VLOOKUP($D61,Organización_Modular!$F$10:$G$195,2,FALSE)=N$23,Itinerario!T61," ")," ")</f>
        <v xml:space="preserve"> </v>
      </c>
      <c r="O61" s="46" t="str">
        <f>_xlfn.IFNA(IF(VLOOKUP($D61,Organización_Modular!$F$10:$G$195,2,FALSE)=O$23,Itinerario!W61," ")," ")</f>
        <v xml:space="preserve"> </v>
      </c>
      <c r="P61" s="46" t="str">
        <f>_xlfn.IFNA(IF(VLOOKUP($D61,Organización_Modular!$F$10:$G$195,2,FALSE)=P$23,Itinerario!T61," ")," ")</f>
        <v xml:space="preserve"> </v>
      </c>
      <c r="Q61" s="46" t="str">
        <f>_xlfn.IFNA(IF(VLOOKUP($D61,Organización_Modular!$F$10:$G$195,2,FALSE)=Q$23,Itinerario!W61," ")," ")</f>
        <v xml:space="preserve"> </v>
      </c>
      <c r="R61" s="46">
        <f>Organización_Modular!H47</f>
        <v>3</v>
      </c>
      <c r="S61" s="46">
        <f>Organización_Modular!I47</f>
        <v>2</v>
      </c>
      <c r="T61" s="90">
        <f t="shared" si="7"/>
        <v>5</v>
      </c>
      <c r="U61" s="46">
        <f t="shared" si="3"/>
        <v>48</v>
      </c>
      <c r="V61" s="46">
        <f t="shared" si="4"/>
        <v>64</v>
      </c>
      <c r="W61" s="90">
        <f t="shared" si="5"/>
        <v>112</v>
      </c>
      <c r="X61" s="95">
        <f t="shared" si="6"/>
        <v>112</v>
      </c>
    </row>
    <row r="62" spans="1:24" ht="18" customHeight="1" x14ac:dyDescent="0.2">
      <c r="A62" s="333"/>
      <c r="B62" s="271"/>
      <c r="C62" s="334"/>
      <c r="D62" s="335" t="str">
        <f>Organización_Modular!F48</f>
        <v>Gestión de mantenimiento y aseguramiento de la calidad</v>
      </c>
      <c r="E62" s="335"/>
      <c r="F62" s="46" t="str">
        <f>_xlfn.IFNA(IF(VLOOKUP($D62,Organización_Modular!$F$10:$G$195,2,FALSE)=F$23,Itinerario!T62," ")," ")</f>
        <v xml:space="preserve"> </v>
      </c>
      <c r="G62" s="46" t="str">
        <f>_xlfn.IFNA(IF(VLOOKUP($D62,Organización_Modular!$F$10:$G$195,2,FALSE)=G$23,Itinerario!W62," ")," ")</f>
        <v xml:space="preserve"> </v>
      </c>
      <c r="H62" s="46" t="str">
        <f>_xlfn.IFNA(IF(VLOOKUP($D62,Organización_Modular!$F$10:$G$195,2,FALSE)=H$23,Itinerario!T62," ")," ")</f>
        <v xml:space="preserve"> </v>
      </c>
      <c r="I62" s="46" t="str">
        <f>_xlfn.IFNA(IF(VLOOKUP($D62,Organización_Modular!$F$10:$G$195,2,FALSE)=I$23,Itinerario!W62," ")," ")</f>
        <v xml:space="preserve"> </v>
      </c>
      <c r="J62" s="46" t="str">
        <f>_xlfn.IFNA(IF(VLOOKUP($D62,Organización_Modular!$F$10:$G$195,2,FALSE)=J$23,Itinerario!T62," ")," ")</f>
        <v xml:space="preserve"> </v>
      </c>
      <c r="K62" s="46" t="str">
        <f>_xlfn.IFNA(IF(VLOOKUP($D62,Organización_Modular!$F$10:$G$195,2,FALSE)=K$23,Itinerario!W62," ")," ")</f>
        <v xml:space="preserve"> </v>
      </c>
      <c r="L62" s="46">
        <f>_xlfn.IFNA(IF(VLOOKUP($D62,Organización_Modular!$F$10:$G$195,2,FALSE)=L$23,Itinerario!T62," ")," ")</f>
        <v>4</v>
      </c>
      <c r="M62" s="46">
        <f>_xlfn.IFNA(IF(VLOOKUP($D62,Organización_Modular!$F$10:$G$195,2,FALSE)=M$23,Itinerario!W62," ")," ")</f>
        <v>80</v>
      </c>
      <c r="N62" s="46" t="str">
        <f>_xlfn.IFNA(IF(VLOOKUP($D62,Organización_Modular!$F$10:$G$195,2,FALSE)=N$23,Itinerario!T62," ")," ")</f>
        <v xml:space="preserve"> </v>
      </c>
      <c r="O62" s="46" t="str">
        <f>_xlfn.IFNA(IF(VLOOKUP($D62,Organización_Modular!$F$10:$G$195,2,FALSE)=O$23,Itinerario!W62," ")," ")</f>
        <v xml:space="preserve"> </v>
      </c>
      <c r="P62" s="46" t="str">
        <f>_xlfn.IFNA(IF(VLOOKUP($D62,Organización_Modular!$F$10:$G$195,2,FALSE)=P$23,Itinerario!T62," ")," ")</f>
        <v xml:space="preserve"> </v>
      </c>
      <c r="Q62" s="46" t="str">
        <f>_xlfn.IFNA(IF(VLOOKUP($D62,Organización_Modular!$F$10:$G$195,2,FALSE)=Q$23,Itinerario!W62," ")," ")</f>
        <v xml:space="preserve"> </v>
      </c>
      <c r="R62" s="46">
        <f>Organización_Modular!H48</f>
        <v>3</v>
      </c>
      <c r="S62" s="46">
        <f>Organización_Modular!I48</f>
        <v>1</v>
      </c>
      <c r="T62" s="90">
        <f t="shared" si="7"/>
        <v>4</v>
      </c>
      <c r="U62" s="46">
        <f t="shared" si="3"/>
        <v>48</v>
      </c>
      <c r="V62" s="46">
        <f t="shared" si="4"/>
        <v>32</v>
      </c>
      <c r="W62" s="90">
        <f t="shared" si="5"/>
        <v>80</v>
      </c>
      <c r="X62" s="95">
        <f t="shared" si="6"/>
        <v>80</v>
      </c>
    </row>
    <row r="63" spans="1:24" ht="18" customHeight="1" x14ac:dyDescent="0.2">
      <c r="A63" s="333"/>
      <c r="B63" s="271"/>
      <c r="C63" s="334"/>
      <c r="D63" s="335" t="str">
        <f>Organización_Modular!F49</f>
        <v>Microprocesadores y micro controladores</v>
      </c>
      <c r="E63" s="335"/>
      <c r="F63" s="46" t="str">
        <f>_xlfn.IFNA(IF(VLOOKUP($D63,Organización_Modular!$F$10:$G$195,2,FALSE)=F$23,Itinerario!T63," ")," ")</f>
        <v xml:space="preserve"> </v>
      </c>
      <c r="G63" s="46" t="str">
        <f>_xlfn.IFNA(IF(VLOOKUP($D63,Organización_Modular!$F$10:$G$195,2,FALSE)=G$23,Itinerario!W63," ")," ")</f>
        <v xml:space="preserve"> </v>
      </c>
      <c r="H63" s="46" t="str">
        <f>_xlfn.IFNA(IF(VLOOKUP($D63,Organización_Modular!$F$10:$G$195,2,FALSE)=H$23,Itinerario!T63," ")," ")</f>
        <v xml:space="preserve"> </v>
      </c>
      <c r="I63" s="46" t="str">
        <f>_xlfn.IFNA(IF(VLOOKUP($D63,Organización_Modular!$F$10:$G$195,2,FALSE)=I$23,Itinerario!W63," ")," ")</f>
        <v xml:space="preserve"> </v>
      </c>
      <c r="J63" s="46" t="str">
        <f>_xlfn.IFNA(IF(VLOOKUP($D63,Organización_Modular!$F$10:$G$195,2,FALSE)=J$23,Itinerario!T63," ")," ")</f>
        <v xml:space="preserve"> </v>
      </c>
      <c r="K63" s="46" t="str">
        <f>_xlfn.IFNA(IF(VLOOKUP($D63,Organización_Modular!$F$10:$G$195,2,FALSE)=K$23,Itinerario!W63," ")," ")</f>
        <v xml:space="preserve"> </v>
      </c>
      <c r="L63" s="46">
        <f>_xlfn.IFNA(IF(VLOOKUP($D63,Organización_Modular!$F$10:$G$195,2,FALSE)=L$23,Itinerario!T63," ")," ")</f>
        <v>5</v>
      </c>
      <c r="M63" s="46">
        <f>_xlfn.IFNA(IF(VLOOKUP($D63,Organización_Modular!$F$10:$G$195,2,FALSE)=M$23,Itinerario!W63," ")," ")</f>
        <v>112</v>
      </c>
      <c r="N63" s="46" t="str">
        <f>_xlfn.IFNA(IF(VLOOKUP($D63,Organización_Modular!$F$10:$G$195,2,FALSE)=N$23,Itinerario!T63," ")," ")</f>
        <v xml:space="preserve"> </v>
      </c>
      <c r="O63" s="46" t="str">
        <f>_xlfn.IFNA(IF(VLOOKUP($D63,Organización_Modular!$F$10:$G$195,2,FALSE)=O$23,Itinerario!W63," ")," ")</f>
        <v xml:space="preserve"> </v>
      </c>
      <c r="P63" s="46" t="str">
        <f>_xlfn.IFNA(IF(VLOOKUP($D63,Organización_Modular!$F$10:$G$195,2,FALSE)=P$23,Itinerario!T63," ")," ")</f>
        <v xml:space="preserve"> </v>
      </c>
      <c r="Q63" s="46" t="str">
        <f>_xlfn.IFNA(IF(VLOOKUP($D63,Organización_Modular!$F$10:$G$195,2,FALSE)=Q$23,Itinerario!W63," ")," ")</f>
        <v xml:space="preserve"> </v>
      </c>
      <c r="R63" s="46">
        <f>Organización_Modular!H49</f>
        <v>3</v>
      </c>
      <c r="S63" s="46">
        <f>Organización_Modular!I49</f>
        <v>2</v>
      </c>
      <c r="T63" s="90">
        <f t="shared" si="7"/>
        <v>5</v>
      </c>
      <c r="U63" s="46">
        <f t="shared" si="3"/>
        <v>48</v>
      </c>
      <c r="V63" s="46">
        <f t="shared" si="4"/>
        <v>64</v>
      </c>
      <c r="W63" s="90">
        <f t="shared" si="5"/>
        <v>112</v>
      </c>
      <c r="X63" s="95">
        <f t="shared" si="6"/>
        <v>112</v>
      </c>
    </row>
    <row r="64" spans="1:24" ht="5.25" hidden="1" customHeight="1" x14ac:dyDescent="0.2">
      <c r="A64" s="333"/>
      <c r="B64" s="271"/>
      <c r="C64" s="334"/>
      <c r="D64" s="335">
        <f>Organización_Modular!F50</f>
        <v>0</v>
      </c>
      <c r="E64" s="335"/>
      <c r="F64" s="46" t="str">
        <f>_xlfn.IFNA(IF(VLOOKUP($D64,Organización_Modular!$F$10:$G$195,2,FALSE)=F$23,Itinerario!T64," ")," ")</f>
        <v xml:space="preserve"> </v>
      </c>
      <c r="G64" s="46" t="str">
        <f>_xlfn.IFNA(IF(VLOOKUP($D64,Organización_Modular!$F$10:$G$195,2,FALSE)=G$23,Itinerario!W64," ")," ")</f>
        <v xml:space="preserve"> </v>
      </c>
      <c r="H64" s="46" t="str">
        <f>_xlfn.IFNA(IF(VLOOKUP($D64,Organización_Modular!$F$10:$G$195,2,FALSE)=H$23,Itinerario!T64," ")," ")</f>
        <v xml:space="preserve"> </v>
      </c>
      <c r="I64" s="46" t="str">
        <f>_xlfn.IFNA(IF(VLOOKUP($D64,Organización_Modular!$F$10:$G$195,2,FALSE)=I$23,Itinerario!W64," ")," ")</f>
        <v xml:space="preserve"> </v>
      </c>
      <c r="J64" s="46" t="str">
        <f>_xlfn.IFNA(IF(VLOOKUP($D64,Organización_Modular!$F$10:$G$195,2,FALSE)=J$23,Itinerario!T64," ")," ")</f>
        <v xml:space="preserve"> </v>
      </c>
      <c r="K64" s="46" t="str">
        <f>_xlfn.IFNA(IF(VLOOKUP($D64,Organización_Modular!$F$10:$G$195,2,FALSE)=K$23,Itinerario!W64," ")," ")</f>
        <v xml:space="preserve"> </v>
      </c>
      <c r="L64" s="46" t="str">
        <f>_xlfn.IFNA(IF(VLOOKUP($D64,Organización_Modular!$F$10:$G$195,2,FALSE)=L$23,Itinerario!T64," ")," ")</f>
        <v xml:space="preserve"> </v>
      </c>
      <c r="M64" s="46" t="str">
        <f>_xlfn.IFNA(IF(VLOOKUP($D64,Organización_Modular!$F$10:$G$195,2,FALSE)=M$23,Itinerario!W64," ")," ")</f>
        <v xml:space="preserve"> </v>
      </c>
      <c r="N64" s="46" t="str">
        <f>_xlfn.IFNA(IF(VLOOKUP($D64,Organización_Modular!$F$10:$G$195,2,FALSE)=N$23,Itinerario!T64," ")," ")</f>
        <v xml:space="preserve"> </v>
      </c>
      <c r="O64" s="46" t="str">
        <f>_xlfn.IFNA(IF(VLOOKUP($D64,Organización_Modular!$F$10:$G$195,2,FALSE)=O$23,Itinerario!W64," ")," ")</f>
        <v xml:space="preserve"> </v>
      </c>
      <c r="P64" s="46" t="str">
        <f>_xlfn.IFNA(IF(VLOOKUP($D64,Organización_Modular!$F$10:$G$195,2,FALSE)=P$23,Itinerario!T64," ")," ")</f>
        <v xml:space="preserve"> </v>
      </c>
      <c r="Q64" s="46" t="str">
        <f>_xlfn.IFNA(IF(VLOOKUP($D64,Organización_Modular!$F$10:$G$195,2,FALSE)=Q$23,Itinerario!W64," ")," ")</f>
        <v xml:space="preserve"> </v>
      </c>
      <c r="R64" s="46">
        <f>Organización_Modular!H50</f>
        <v>0</v>
      </c>
      <c r="S64" s="46">
        <f>Organización_Modular!I50</f>
        <v>0</v>
      </c>
      <c r="T64" s="90">
        <f t="shared" si="7"/>
        <v>0</v>
      </c>
      <c r="U64" s="46">
        <f t="shared" si="3"/>
        <v>0</v>
      </c>
      <c r="V64" s="46">
        <f t="shared" si="4"/>
        <v>0</v>
      </c>
      <c r="W64" s="90">
        <f t="shared" si="5"/>
        <v>0</v>
      </c>
      <c r="X64" s="95">
        <f t="shared" si="6"/>
        <v>0</v>
      </c>
    </row>
    <row r="65" spans="1:24" ht="18" hidden="1" customHeight="1" x14ac:dyDescent="0.2">
      <c r="A65" s="333"/>
      <c r="B65" s="271"/>
      <c r="C65" s="334"/>
      <c r="D65" s="335">
        <f>Organización_Modular!F51</f>
        <v>0</v>
      </c>
      <c r="E65" s="335"/>
      <c r="F65" s="46" t="str">
        <f>_xlfn.IFNA(IF(VLOOKUP($D65,Organización_Modular!$F$10:$G$195,2,FALSE)=F$23,Itinerario!T65," ")," ")</f>
        <v xml:space="preserve"> </v>
      </c>
      <c r="G65" s="46" t="str">
        <f>_xlfn.IFNA(IF(VLOOKUP($D65,Organización_Modular!$F$10:$G$195,2,FALSE)=G$23,Itinerario!W65," ")," ")</f>
        <v xml:space="preserve"> </v>
      </c>
      <c r="H65" s="46" t="str">
        <f>_xlfn.IFNA(IF(VLOOKUP($D65,Organización_Modular!$F$10:$G$195,2,FALSE)=H$23,Itinerario!T65," ")," ")</f>
        <v xml:space="preserve"> </v>
      </c>
      <c r="I65" s="46" t="str">
        <f>_xlfn.IFNA(IF(VLOOKUP($D65,Organización_Modular!$F$10:$G$195,2,FALSE)=I$23,Itinerario!W65," ")," ")</f>
        <v xml:space="preserve"> </v>
      </c>
      <c r="J65" s="46" t="str">
        <f>_xlfn.IFNA(IF(VLOOKUP($D65,Organización_Modular!$F$10:$G$195,2,FALSE)=J$23,Itinerario!T65," ")," ")</f>
        <v xml:space="preserve"> </v>
      </c>
      <c r="K65" s="46" t="str">
        <f>_xlfn.IFNA(IF(VLOOKUP($D65,Organización_Modular!$F$10:$G$195,2,FALSE)=K$23,Itinerario!W65," ")," ")</f>
        <v xml:space="preserve"> </v>
      </c>
      <c r="L65" s="46" t="str">
        <f>_xlfn.IFNA(IF(VLOOKUP($D65,Organización_Modular!$F$10:$G$195,2,FALSE)=L$23,Itinerario!T65," ")," ")</f>
        <v xml:space="preserve"> </v>
      </c>
      <c r="M65" s="46" t="str">
        <f>_xlfn.IFNA(IF(VLOOKUP($D65,Organización_Modular!$F$10:$G$195,2,FALSE)=M$23,Itinerario!W65," ")," ")</f>
        <v xml:space="preserve"> </v>
      </c>
      <c r="N65" s="46" t="str">
        <f>_xlfn.IFNA(IF(VLOOKUP($D65,Organización_Modular!$F$10:$G$195,2,FALSE)=N$23,Itinerario!T65," ")," ")</f>
        <v xml:space="preserve"> </v>
      </c>
      <c r="O65" s="46" t="str">
        <f>_xlfn.IFNA(IF(VLOOKUP($D65,Organización_Modular!$F$10:$G$195,2,FALSE)=O$23,Itinerario!W65," ")," ")</f>
        <v xml:space="preserve"> </v>
      </c>
      <c r="P65" s="46" t="str">
        <f>_xlfn.IFNA(IF(VLOOKUP($D65,Organización_Modular!$F$10:$G$195,2,FALSE)=P$23,Itinerario!T65," ")," ")</f>
        <v xml:space="preserve"> </v>
      </c>
      <c r="Q65" s="46" t="str">
        <f>_xlfn.IFNA(IF(VLOOKUP($D65,Organización_Modular!$F$10:$G$195,2,FALSE)=Q$23,Itinerario!W65," ")," ")</f>
        <v xml:space="preserve"> </v>
      </c>
      <c r="R65" s="46">
        <f>Organización_Modular!H51</f>
        <v>0</v>
      </c>
      <c r="S65" s="46">
        <f>Organización_Modular!I51</f>
        <v>0</v>
      </c>
      <c r="T65" s="90">
        <f t="shared" si="7"/>
        <v>0</v>
      </c>
      <c r="U65" s="46">
        <f t="shared" si="3"/>
        <v>0</v>
      </c>
      <c r="V65" s="46">
        <f t="shared" si="4"/>
        <v>0</v>
      </c>
      <c r="W65" s="90">
        <f t="shared" si="5"/>
        <v>0</v>
      </c>
      <c r="X65" s="95">
        <f t="shared" si="6"/>
        <v>0</v>
      </c>
    </row>
    <row r="66" spans="1:24" ht="18" hidden="1" customHeight="1" x14ac:dyDescent="0.2">
      <c r="A66" s="333"/>
      <c r="B66" s="271"/>
      <c r="C66" s="334"/>
      <c r="D66" s="335">
        <f>Organización_Modular!F52</f>
        <v>0</v>
      </c>
      <c r="E66" s="335"/>
      <c r="F66" s="46" t="str">
        <f>_xlfn.IFNA(IF(VLOOKUP($D66,Organización_Modular!$F$10:$G$195,2,FALSE)=F$23,Itinerario!T66," ")," ")</f>
        <v xml:space="preserve"> </v>
      </c>
      <c r="G66" s="46" t="str">
        <f>_xlfn.IFNA(IF(VLOOKUP($D66,Organización_Modular!$F$10:$G$195,2,FALSE)=G$23,Itinerario!W66," ")," ")</f>
        <v xml:space="preserve"> </v>
      </c>
      <c r="H66" s="46" t="str">
        <f>_xlfn.IFNA(IF(VLOOKUP($D66,Organización_Modular!$F$10:$G$195,2,FALSE)=H$23,Itinerario!T66," ")," ")</f>
        <v xml:space="preserve"> </v>
      </c>
      <c r="I66" s="46" t="str">
        <f>_xlfn.IFNA(IF(VLOOKUP($D66,Organización_Modular!$F$10:$G$195,2,FALSE)=I$23,Itinerario!W66," ")," ")</f>
        <v xml:space="preserve"> </v>
      </c>
      <c r="J66" s="46" t="str">
        <f>_xlfn.IFNA(IF(VLOOKUP($D66,Organización_Modular!$F$10:$G$195,2,FALSE)=J$23,Itinerario!T66," ")," ")</f>
        <v xml:space="preserve"> </v>
      </c>
      <c r="K66" s="46" t="str">
        <f>_xlfn.IFNA(IF(VLOOKUP($D66,Organización_Modular!$F$10:$G$195,2,FALSE)=K$23,Itinerario!W66," ")," ")</f>
        <v xml:space="preserve"> </v>
      </c>
      <c r="L66" s="46" t="str">
        <f>_xlfn.IFNA(IF(VLOOKUP($D66,Organización_Modular!$F$10:$G$195,2,FALSE)=L$23,Itinerario!T66," ")," ")</f>
        <v xml:space="preserve"> </v>
      </c>
      <c r="M66" s="46" t="str">
        <f>_xlfn.IFNA(IF(VLOOKUP($D66,Organización_Modular!$F$10:$G$195,2,FALSE)=M$23,Itinerario!W66," ")," ")</f>
        <v xml:space="preserve"> </v>
      </c>
      <c r="N66" s="46" t="str">
        <f>_xlfn.IFNA(IF(VLOOKUP($D66,Organización_Modular!$F$10:$G$195,2,FALSE)=N$23,Itinerario!T66," ")," ")</f>
        <v xml:space="preserve"> </v>
      </c>
      <c r="O66" s="46" t="str">
        <f>_xlfn.IFNA(IF(VLOOKUP($D66,Organización_Modular!$F$10:$G$195,2,FALSE)=O$23,Itinerario!W66," ")," ")</f>
        <v xml:space="preserve"> </v>
      </c>
      <c r="P66" s="46" t="str">
        <f>_xlfn.IFNA(IF(VLOOKUP($D66,Organización_Modular!$F$10:$G$195,2,FALSE)=P$23,Itinerario!T66," ")," ")</f>
        <v xml:space="preserve"> </v>
      </c>
      <c r="Q66" s="46" t="str">
        <f>_xlfn.IFNA(IF(VLOOKUP($D66,Organización_Modular!$F$10:$G$195,2,FALSE)=Q$23,Itinerario!W66," ")," ")</f>
        <v xml:space="preserve"> </v>
      </c>
      <c r="R66" s="46">
        <f>Organización_Modular!H52</f>
        <v>0</v>
      </c>
      <c r="S66" s="46">
        <f>Organización_Modular!I52</f>
        <v>0</v>
      </c>
      <c r="T66" s="90">
        <f t="shared" si="7"/>
        <v>0</v>
      </c>
      <c r="U66" s="46">
        <f t="shared" si="3"/>
        <v>0</v>
      </c>
      <c r="V66" s="46">
        <f t="shared" si="4"/>
        <v>0</v>
      </c>
      <c r="W66" s="90">
        <f t="shared" si="5"/>
        <v>0</v>
      </c>
      <c r="X66" s="95">
        <f t="shared" si="6"/>
        <v>0</v>
      </c>
    </row>
    <row r="67" spans="1:24" ht="18" hidden="1" customHeight="1" x14ac:dyDescent="0.2">
      <c r="A67" s="333"/>
      <c r="B67" s="271"/>
      <c r="C67" s="334"/>
      <c r="D67" s="335">
        <f>Organización_Modular!F53</f>
        <v>0</v>
      </c>
      <c r="E67" s="335"/>
      <c r="F67" s="46" t="str">
        <f>_xlfn.IFNA(IF(VLOOKUP($D67,Organización_Modular!$F$10:$G$195,2,FALSE)=F$23,Itinerario!T67," ")," ")</f>
        <v xml:space="preserve"> </v>
      </c>
      <c r="G67" s="46" t="str">
        <f>_xlfn.IFNA(IF(VLOOKUP($D67,Organización_Modular!$F$10:$G$195,2,FALSE)=G$23,Itinerario!W67," ")," ")</f>
        <v xml:space="preserve"> </v>
      </c>
      <c r="H67" s="46" t="str">
        <f>_xlfn.IFNA(IF(VLOOKUP($D67,Organización_Modular!$F$10:$G$195,2,FALSE)=H$23,Itinerario!T67," ")," ")</f>
        <v xml:space="preserve"> </v>
      </c>
      <c r="I67" s="46" t="str">
        <f>_xlfn.IFNA(IF(VLOOKUP($D67,Organización_Modular!$F$10:$G$195,2,FALSE)=I$23,Itinerario!W67," ")," ")</f>
        <v xml:space="preserve"> </v>
      </c>
      <c r="J67" s="46" t="str">
        <f>_xlfn.IFNA(IF(VLOOKUP($D67,Organización_Modular!$F$10:$G$195,2,FALSE)=J$23,Itinerario!T67," ")," ")</f>
        <v xml:space="preserve"> </v>
      </c>
      <c r="K67" s="46" t="str">
        <f>_xlfn.IFNA(IF(VLOOKUP($D67,Organización_Modular!$F$10:$G$195,2,FALSE)=K$23,Itinerario!W67," ")," ")</f>
        <v xml:space="preserve"> </v>
      </c>
      <c r="L67" s="46" t="str">
        <f>_xlfn.IFNA(IF(VLOOKUP($D67,Organización_Modular!$F$10:$G$195,2,FALSE)=L$23,Itinerario!T67," ")," ")</f>
        <v xml:space="preserve"> </v>
      </c>
      <c r="M67" s="46" t="str">
        <f>_xlfn.IFNA(IF(VLOOKUP($D67,Organización_Modular!$F$10:$G$195,2,FALSE)=M$23,Itinerario!W67," ")," ")</f>
        <v xml:space="preserve"> </v>
      </c>
      <c r="N67" s="46" t="str">
        <f>_xlfn.IFNA(IF(VLOOKUP($D67,Organización_Modular!$F$10:$G$195,2,FALSE)=N$23,Itinerario!T67," ")," ")</f>
        <v xml:space="preserve"> </v>
      </c>
      <c r="O67" s="46" t="str">
        <f>_xlfn.IFNA(IF(VLOOKUP($D67,Organización_Modular!$F$10:$G$195,2,FALSE)=O$23,Itinerario!W67," ")," ")</f>
        <v xml:space="preserve"> </v>
      </c>
      <c r="P67" s="46" t="str">
        <f>_xlfn.IFNA(IF(VLOOKUP($D67,Organización_Modular!$F$10:$G$195,2,FALSE)=P$23,Itinerario!T67," ")," ")</f>
        <v xml:space="preserve"> </v>
      </c>
      <c r="Q67" s="46" t="str">
        <f>_xlfn.IFNA(IF(VLOOKUP($D67,Organización_Modular!$F$10:$G$195,2,FALSE)=Q$23,Itinerario!W67," ")," ")</f>
        <v xml:space="preserve"> </v>
      </c>
      <c r="R67" s="46">
        <f>Organización_Modular!H53</f>
        <v>0</v>
      </c>
      <c r="S67" s="46">
        <f>Organización_Modular!I53</f>
        <v>0</v>
      </c>
      <c r="T67" s="90">
        <f t="shared" si="7"/>
        <v>0</v>
      </c>
      <c r="U67" s="46">
        <f t="shared" si="3"/>
        <v>0</v>
      </c>
      <c r="V67" s="46">
        <f t="shared" si="4"/>
        <v>0</v>
      </c>
      <c r="W67" s="90">
        <f t="shared" si="5"/>
        <v>0</v>
      </c>
      <c r="X67" s="95">
        <f t="shared" si="6"/>
        <v>0</v>
      </c>
    </row>
    <row r="68" spans="1:24" ht="18" hidden="1" customHeight="1" x14ac:dyDescent="0.2">
      <c r="A68" s="333"/>
      <c r="B68" s="271"/>
      <c r="C68" s="334"/>
      <c r="D68" s="335">
        <f>Organización_Modular!F54</f>
        <v>0</v>
      </c>
      <c r="E68" s="335"/>
      <c r="F68" s="46" t="str">
        <f>_xlfn.IFNA(IF(VLOOKUP($D68,Organización_Modular!$F$10:$G$195,2,FALSE)=F$23,Itinerario!T68," ")," ")</f>
        <v xml:space="preserve"> </v>
      </c>
      <c r="G68" s="46" t="str">
        <f>_xlfn.IFNA(IF(VLOOKUP($D68,Organización_Modular!$F$10:$G$195,2,FALSE)=G$23,Itinerario!W68," ")," ")</f>
        <v xml:space="preserve"> </v>
      </c>
      <c r="H68" s="46" t="str">
        <f>_xlfn.IFNA(IF(VLOOKUP($D68,Organización_Modular!$F$10:$G$195,2,FALSE)=H$23,Itinerario!T68," ")," ")</f>
        <v xml:space="preserve"> </v>
      </c>
      <c r="I68" s="46" t="str">
        <f>_xlfn.IFNA(IF(VLOOKUP($D68,Organización_Modular!$F$10:$G$195,2,FALSE)=I$23,Itinerario!W68," ")," ")</f>
        <v xml:space="preserve"> </v>
      </c>
      <c r="J68" s="46" t="str">
        <f>_xlfn.IFNA(IF(VLOOKUP($D68,Organización_Modular!$F$10:$G$195,2,FALSE)=J$23,Itinerario!T68," ")," ")</f>
        <v xml:space="preserve"> </v>
      </c>
      <c r="K68" s="46" t="str">
        <f>_xlfn.IFNA(IF(VLOOKUP($D68,Organización_Modular!$F$10:$G$195,2,FALSE)=K$23,Itinerario!W68," ")," ")</f>
        <v xml:space="preserve"> </v>
      </c>
      <c r="L68" s="46" t="str">
        <f>_xlfn.IFNA(IF(VLOOKUP($D68,Organización_Modular!$F$10:$G$195,2,FALSE)=L$23,Itinerario!T68," ")," ")</f>
        <v xml:space="preserve"> </v>
      </c>
      <c r="M68" s="46" t="str">
        <f>_xlfn.IFNA(IF(VLOOKUP($D68,Organización_Modular!$F$10:$G$195,2,FALSE)=M$23,Itinerario!W68," ")," ")</f>
        <v xml:space="preserve"> </v>
      </c>
      <c r="N68" s="46" t="str">
        <f>_xlfn.IFNA(IF(VLOOKUP($D68,Organización_Modular!$F$10:$G$195,2,FALSE)=N$23,Itinerario!T68," ")," ")</f>
        <v xml:space="preserve"> </v>
      </c>
      <c r="O68" s="46" t="str">
        <f>_xlfn.IFNA(IF(VLOOKUP($D68,Organización_Modular!$F$10:$G$195,2,FALSE)=O$23,Itinerario!W68," ")," ")</f>
        <v xml:space="preserve"> </v>
      </c>
      <c r="P68" s="46" t="str">
        <f>_xlfn.IFNA(IF(VLOOKUP($D68,Organización_Modular!$F$10:$G$195,2,FALSE)=P$23,Itinerario!T68," ")," ")</f>
        <v xml:space="preserve"> </v>
      </c>
      <c r="Q68" s="46" t="str">
        <f>_xlfn.IFNA(IF(VLOOKUP($D68,Organización_Modular!$F$10:$G$195,2,FALSE)=Q$23,Itinerario!W68," ")," ")</f>
        <v xml:space="preserve"> </v>
      </c>
      <c r="R68" s="46">
        <f>Organización_Modular!H54</f>
        <v>0</v>
      </c>
      <c r="S68" s="46">
        <f>Organización_Modular!I54</f>
        <v>0</v>
      </c>
      <c r="T68" s="90">
        <f t="shared" si="7"/>
        <v>0</v>
      </c>
      <c r="U68" s="46">
        <f t="shared" si="3"/>
        <v>0</v>
      </c>
      <c r="V68" s="46">
        <f t="shared" si="4"/>
        <v>0</v>
      </c>
      <c r="W68" s="90">
        <f t="shared" si="5"/>
        <v>0</v>
      </c>
      <c r="X68" s="95">
        <f t="shared" si="6"/>
        <v>0</v>
      </c>
    </row>
    <row r="69" spans="1:24" ht="18" hidden="1" customHeight="1" x14ac:dyDescent="0.2">
      <c r="A69" s="333"/>
      <c r="B69" s="271"/>
      <c r="C69" s="334"/>
      <c r="D69" s="335">
        <f>Organización_Modular!F55</f>
        <v>0</v>
      </c>
      <c r="E69" s="335"/>
      <c r="F69" s="46" t="str">
        <f>_xlfn.IFNA(IF(VLOOKUP($D69,Organización_Modular!$F$10:$G$195,2,FALSE)=F$23,Itinerario!T69," ")," ")</f>
        <v xml:space="preserve"> </v>
      </c>
      <c r="G69" s="46" t="str">
        <f>_xlfn.IFNA(IF(VLOOKUP($D69,Organización_Modular!$F$10:$G$195,2,FALSE)=G$23,Itinerario!W69," ")," ")</f>
        <v xml:space="preserve"> </v>
      </c>
      <c r="H69" s="46" t="str">
        <f>_xlfn.IFNA(IF(VLOOKUP($D69,Organización_Modular!$F$10:$G$195,2,FALSE)=H$23,Itinerario!T69," ")," ")</f>
        <v xml:space="preserve"> </v>
      </c>
      <c r="I69" s="46" t="str">
        <f>_xlfn.IFNA(IF(VLOOKUP($D69,Organización_Modular!$F$10:$G$195,2,FALSE)=I$23,Itinerario!W69," ")," ")</f>
        <v xml:space="preserve"> </v>
      </c>
      <c r="J69" s="46" t="str">
        <f>_xlfn.IFNA(IF(VLOOKUP($D69,Organización_Modular!$F$10:$G$195,2,FALSE)=J$23,Itinerario!T69," ")," ")</f>
        <v xml:space="preserve"> </v>
      </c>
      <c r="K69" s="46" t="str">
        <f>_xlfn.IFNA(IF(VLOOKUP($D69,Organización_Modular!$F$10:$G$195,2,FALSE)=K$23,Itinerario!W69," ")," ")</f>
        <v xml:space="preserve"> </v>
      </c>
      <c r="L69" s="46" t="str">
        <f>_xlfn.IFNA(IF(VLOOKUP($D69,Organización_Modular!$F$10:$G$195,2,FALSE)=L$23,Itinerario!T69," ")," ")</f>
        <v xml:space="preserve"> </v>
      </c>
      <c r="M69" s="46" t="str">
        <f>_xlfn.IFNA(IF(VLOOKUP($D69,Organización_Modular!$F$10:$G$195,2,FALSE)=M$23,Itinerario!W69," ")," ")</f>
        <v xml:space="preserve"> </v>
      </c>
      <c r="N69" s="46" t="str">
        <f>_xlfn.IFNA(IF(VLOOKUP($D69,Organización_Modular!$F$10:$G$195,2,FALSE)=N$23,Itinerario!T69," ")," ")</f>
        <v xml:space="preserve"> </v>
      </c>
      <c r="O69" s="46" t="str">
        <f>_xlfn.IFNA(IF(VLOOKUP($D69,Organización_Modular!$F$10:$G$195,2,FALSE)=O$23,Itinerario!W69," ")," ")</f>
        <v xml:space="preserve"> </v>
      </c>
      <c r="P69" s="46" t="str">
        <f>_xlfn.IFNA(IF(VLOOKUP($D69,Organización_Modular!$F$10:$G$195,2,FALSE)=P$23,Itinerario!T69," ")," ")</f>
        <v xml:space="preserve"> </v>
      </c>
      <c r="Q69" s="46" t="str">
        <f>_xlfn.IFNA(IF(VLOOKUP($D69,Organización_Modular!$F$10:$G$195,2,FALSE)=Q$23,Itinerario!W69," ")," ")</f>
        <v xml:space="preserve"> </v>
      </c>
      <c r="R69" s="46">
        <f>Organización_Modular!H55</f>
        <v>0</v>
      </c>
      <c r="S69" s="46">
        <f>Organización_Modular!I55</f>
        <v>0</v>
      </c>
      <c r="T69" s="90">
        <f t="shared" si="7"/>
        <v>0</v>
      </c>
      <c r="U69" s="46">
        <f t="shared" si="3"/>
        <v>0</v>
      </c>
      <c r="V69" s="46">
        <f t="shared" si="4"/>
        <v>0</v>
      </c>
      <c r="W69" s="90">
        <f t="shared" si="5"/>
        <v>0</v>
      </c>
      <c r="X69" s="95">
        <f t="shared" si="6"/>
        <v>0</v>
      </c>
    </row>
    <row r="70" spans="1:24" ht="18" hidden="1" customHeight="1" x14ac:dyDescent="0.2">
      <c r="A70" s="333"/>
      <c r="B70" s="271"/>
      <c r="C70" s="334"/>
      <c r="D70" s="335">
        <f>Organización_Modular!F56</f>
        <v>0</v>
      </c>
      <c r="E70" s="335"/>
      <c r="F70" s="46" t="str">
        <f>_xlfn.IFNA(IF(VLOOKUP($D70,Organización_Modular!$F$10:$G$195,2,FALSE)=F$23,Itinerario!T70," ")," ")</f>
        <v xml:space="preserve"> </v>
      </c>
      <c r="G70" s="46" t="str">
        <f>_xlfn.IFNA(IF(VLOOKUP($D70,Organización_Modular!$F$10:$G$195,2,FALSE)=G$23,Itinerario!W70," ")," ")</f>
        <v xml:space="preserve"> </v>
      </c>
      <c r="H70" s="46" t="str">
        <f>_xlfn.IFNA(IF(VLOOKUP($D70,Organización_Modular!$F$10:$G$195,2,FALSE)=H$23,Itinerario!T70," ")," ")</f>
        <v xml:space="preserve"> </v>
      </c>
      <c r="I70" s="46" t="str">
        <f>_xlfn.IFNA(IF(VLOOKUP($D70,Organización_Modular!$F$10:$G$195,2,FALSE)=I$23,Itinerario!W70," ")," ")</f>
        <v xml:space="preserve"> </v>
      </c>
      <c r="J70" s="46" t="str">
        <f>_xlfn.IFNA(IF(VLOOKUP($D70,Organización_Modular!$F$10:$G$195,2,FALSE)=J$23,Itinerario!T70," ")," ")</f>
        <v xml:space="preserve"> </v>
      </c>
      <c r="K70" s="46" t="str">
        <f>_xlfn.IFNA(IF(VLOOKUP($D70,Organización_Modular!$F$10:$G$195,2,FALSE)=K$23,Itinerario!W70," ")," ")</f>
        <v xml:space="preserve"> </v>
      </c>
      <c r="L70" s="46" t="str">
        <f>_xlfn.IFNA(IF(VLOOKUP($D70,Organización_Modular!$F$10:$G$195,2,FALSE)=L$23,Itinerario!T70," ")," ")</f>
        <v xml:space="preserve"> </v>
      </c>
      <c r="M70" s="46" t="str">
        <f>_xlfn.IFNA(IF(VLOOKUP($D70,Organización_Modular!$F$10:$G$195,2,FALSE)=M$23,Itinerario!W70," ")," ")</f>
        <v xml:space="preserve"> </v>
      </c>
      <c r="N70" s="46" t="str">
        <f>_xlfn.IFNA(IF(VLOOKUP($D70,Organización_Modular!$F$10:$G$195,2,FALSE)=N$23,Itinerario!T70," ")," ")</f>
        <v xml:space="preserve"> </v>
      </c>
      <c r="O70" s="46" t="str">
        <f>_xlfn.IFNA(IF(VLOOKUP($D70,Organización_Modular!$F$10:$G$195,2,FALSE)=O$23,Itinerario!W70," ")," ")</f>
        <v xml:space="preserve"> </v>
      </c>
      <c r="P70" s="46" t="str">
        <f>_xlfn.IFNA(IF(VLOOKUP($D70,Organización_Modular!$F$10:$G$195,2,FALSE)=P$23,Itinerario!T70," ")," ")</f>
        <v xml:space="preserve"> </v>
      </c>
      <c r="Q70" s="46" t="str">
        <f>_xlfn.IFNA(IF(VLOOKUP($D70,Organización_Modular!$F$10:$G$195,2,FALSE)=Q$23,Itinerario!W70," ")," ")</f>
        <v xml:space="preserve"> </v>
      </c>
      <c r="R70" s="46">
        <f>Organización_Modular!H56</f>
        <v>0</v>
      </c>
      <c r="S70" s="46">
        <f>Organización_Modular!I56</f>
        <v>0</v>
      </c>
      <c r="T70" s="90">
        <f t="shared" si="7"/>
        <v>0</v>
      </c>
      <c r="U70" s="46">
        <f t="shared" si="3"/>
        <v>0</v>
      </c>
      <c r="V70" s="46">
        <f t="shared" si="4"/>
        <v>0</v>
      </c>
      <c r="W70" s="90">
        <f t="shared" si="5"/>
        <v>0</v>
      </c>
      <c r="X70" s="95">
        <f t="shared" si="6"/>
        <v>0</v>
      </c>
    </row>
    <row r="71" spans="1:24" ht="18" hidden="1" customHeight="1" x14ac:dyDescent="0.2">
      <c r="A71" s="333"/>
      <c r="B71" s="271"/>
      <c r="C71" s="334"/>
      <c r="D71" s="335">
        <f>Organización_Modular!F57</f>
        <v>0</v>
      </c>
      <c r="E71" s="335"/>
      <c r="F71" s="46" t="str">
        <f>_xlfn.IFNA(IF(VLOOKUP($D71,Organización_Modular!$F$10:$G$195,2,FALSE)=F$23,Itinerario!T71," ")," ")</f>
        <v xml:space="preserve"> </v>
      </c>
      <c r="G71" s="46" t="str">
        <f>_xlfn.IFNA(IF(VLOOKUP($D71,Organización_Modular!$F$10:$G$195,2,FALSE)=G$23,Itinerario!W71," ")," ")</f>
        <v xml:space="preserve"> </v>
      </c>
      <c r="H71" s="46" t="str">
        <f>_xlfn.IFNA(IF(VLOOKUP($D71,Organización_Modular!$F$10:$G$195,2,FALSE)=H$23,Itinerario!T71," ")," ")</f>
        <v xml:space="preserve"> </v>
      </c>
      <c r="I71" s="46" t="str">
        <f>_xlfn.IFNA(IF(VLOOKUP($D71,Organización_Modular!$F$10:$G$195,2,FALSE)=I$23,Itinerario!W71," ")," ")</f>
        <v xml:space="preserve"> </v>
      </c>
      <c r="J71" s="46" t="str">
        <f>_xlfn.IFNA(IF(VLOOKUP($D71,Organización_Modular!$F$10:$G$195,2,FALSE)=J$23,Itinerario!T71," ")," ")</f>
        <v xml:space="preserve"> </v>
      </c>
      <c r="K71" s="46" t="str">
        <f>_xlfn.IFNA(IF(VLOOKUP($D71,Organización_Modular!$F$10:$G$195,2,FALSE)=K$23,Itinerario!W71," ")," ")</f>
        <v xml:space="preserve"> </v>
      </c>
      <c r="L71" s="46" t="str">
        <f>_xlfn.IFNA(IF(VLOOKUP($D71,Organización_Modular!$F$10:$G$195,2,FALSE)=L$23,Itinerario!T71," ")," ")</f>
        <v xml:space="preserve"> </v>
      </c>
      <c r="M71" s="46" t="str">
        <f>_xlfn.IFNA(IF(VLOOKUP($D71,Organización_Modular!$F$10:$G$195,2,FALSE)=M$23,Itinerario!W71," ")," ")</f>
        <v xml:space="preserve"> </v>
      </c>
      <c r="N71" s="46" t="str">
        <f>_xlfn.IFNA(IF(VLOOKUP($D71,Organización_Modular!$F$10:$G$195,2,FALSE)=N$23,Itinerario!T71," ")," ")</f>
        <v xml:space="preserve"> </v>
      </c>
      <c r="O71" s="46" t="str">
        <f>_xlfn.IFNA(IF(VLOOKUP($D71,Organización_Modular!$F$10:$G$195,2,FALSE)=O$23,Itinerario!W71," ")," ")</f>
        <v xml:space="preserve"> </v>
      </c>
      <c r="P71" s="46" t="str">
        <f>_xlfn.IFNA(IF(VLOOKUP($D71,Organización_Modular!$F$10:$G$195,2,FALSE)=P$23,Itinerario!T71," ")," ")</f>
        <v xml:space="preserve"> </v>
      </c>
      <c r="Q71" s="46" t="str">
        <f>_xlfn.IFNA(IF(VLOOKUP($D71,Organización_Modular!$F$10:$G$195,2,FALSE)=Q$23,Itinerario!W71," ")," ")</f>
        <v xml:space="preserve"> </v>
      </c>
      <c r="R71" s="46">
        <f>Organización_Modular!H57</f>
        <v>0</v>
      </c>
      <c r="S71" s="46">
        <f>Organización_Modular!I57</f>
        <v>0</v>
      </c>
      <c r="T71" s="90">
        <f t="shared" si="7"/>
        <v>0</v>
      </c>
      <c r="U71" s="46">
        <f t="shared" si="3"/>
        <v>0</v>
      </c>
      <c r="V71" s="46">
        <f t="shared" si="4"/>
        <v>0</v>
      </c>
      <c r="W71" s="90">
        <f t="shared" si="5"/>
        <v>0</v>
      </c>
      <c r="X71" s="95">
        <f t="shared" si="6"/>
        <v>0</v>
      </c>
    </row>
    <row r="72" spans="1:24" ht="18" hidden="1" customHeight="1" x14ac:dyDescent="0.2">
      <c r="A72" s="333"/>
      <c r="B72" s="271"/>
      <c r="C72" s="334"/>
      <c r="D72" s="335">
        <f>Organización_Modular!F58</f>
        <v>0</v>
      </c>
      <c r="E72" s="335"/>
      <c r="F72" s="46" t="str">
        <f>_xlfn.IFNA(IF(VLOOKUP($D72,Organización_Modular!$F$10:$G$195,2,FALSE)=F$23,Itinerario!T72," ")," ")</f>
        <v xml:space="preserve"> </v>
      </c>
      <c r="G72" s="46" t="str">
        <f>_xlfn.IFNA(IF(VLOOKUP($D72,Organización_Modular!$F$10:$G$195,2,FALSE)=G$23,Itinerario!W72," ")," ")</f>
        <v xml:space="preserve"> </v>
      </c>
      <c r="H72" s="46" t="str">
        <f>_xlfn.IFNA(IF(VLOOKUP($D72,Organización_Modular!$F$10:$G$195,2,FALSE)=H$23,Itinerario!T72," ")," ")</f>
        <v xml:space="preserve"> </v>
      </c>
      <c r="I72" s="46" t="str">
        <f>_xlfn.IFNA(IF(VLOOKUP($D72,Organización_Modular!$F$10:$G$195,2,FALSE)=I$23,Itinerario!W72," ")," ")</f>
        <v xml:space="preserve"> </v>
      </c>
      <c r="J72" s="46" t="str">
        <f>_xlfn.IFNA(IF(VLOOKUP($D72,Organización_Modular!$F$10:$G$195,2,FALSE)=J$23,Itinerario!T72," ")," ")</f>
        <v xml:space="preserve"> </v>
      </c>
      <c r="K72" s="46" t="str">
        <f>_xlfn.IFNA(IF(VLOOKUP($D72,Organización_Modular!$F$10:$G$195,2,FALSE)=K$23,Itinerario!W72," ")," ")</f>
        <v xml:space="preserve"> </v>
      </c>
      <c r="L72" s="46" t="str">
        <f>_xlfn.IFNA(IF(VLOOKUP($D72,Organización_Modular!$F$10:$G$195,2,FALSE)=L$23,Itinerario!T72," ")," ")</f>
        <v xml:space="preserve"> </v>
      </c>
      <c r="M72" s="46" t="str">
        <f>_xlfn.IFNA(IF(VLOOKUP($D72,Organización_Modular!$F$10:$G$195,2,FALSE)=M$23,Itinerario!W72," ")," ")</f>
        <v xml:space="preserve"> </v>
      </c>
      <c r="N72" s="46" t="str">
        <f>_xlfn.IFNA(IF(VLOOKUP($D72,Organización_Modular!$F$10:$G$195,2,FALSE)=N$23,Itinerario!T72," ")," ")</f>
        <v xml:space="preserve"> </v>
      </c>
      <c r="O72" s="46" t="str">
        <f>_xlfn.IFNA(IF(VLOOKUP($D72,Organización_Modular!$F$10:$G$195,2,FALSE)=O$23,Itinerario!W72," ")," ")</f>
        <v xml:space="preserve"> </v>
      </c>
      <c r="P72" s="46" t="str">
        <f>_xlfn.IFNA(IF(VLOOKUP($D72,Organización_Modular!$F$10:$G$195,2,FALSE)=P$23,Itinerario!T72," ")," ")</f>
        <v xml:space="preserve"> </v>
      </c>
      <c r="Q72" s="46" t="str">
        <f>_xlfn.IFNA(IF(VLOOKUP($D72,Organización_Modular!$F$10:$G$195,2,FALSE)=Q$23,Itinerario!W72," ")," ")</f>
        <v xml:space="preserve"> </v>
      </c>
      <c r="R72" s="46">
        <f>Organización_Modular!H58</f>
        <v>0</v>
      </c>
      <c r="S72" s="46">
        <f>Organización_Modular!I58</f>
        <v>0</v>
      </c>
      <c r="T72" s="90">
        <f t="shared" si="7"/>
        <v>0</v>
      </c>
      <c r="U72" s="46">
        <f t="shared" si="3"/>
        <v>0</v>
      </c>
      <c r="V72" s="46">
        <f t="shared" si="4"/>
        <v>0</v>
      </c>
      <c r="W72" s="90">
        <f t="shared" si="5"/>
        <v>0</v>
      </c>
      <c r="X72" s="95">
        <f t="shared" si="6"/>
        <v>0</v>
      </c>
    </row>
    <row r="73" spans="1:24" ht="18" hidden="1" customHeight="1" x14ac:dyDescent="0.2">
      <c r="A73" s="333"/>
      <c r="B73" s="271"/>
      <c r="C73" s="334"/>
      <c r="D73" s="335">
        <f>Organización_Modular!F59</f>
        <v>0</v>
      </c>
      <c r="E73" s="335"/>
      <c r="F73" s="46" t="str">
        <f>_xlfn.IFNA(IF(VLOOKUP($D73,Organización_Modular!$F$10:$G$195,2,FALSE)=F$23,Itinerario!T73," ")," ")</f>
        <v xml:space="preserve"> </v>
      </c>
      <c r="G73" s="46" t="str">
        <f>_xlfn.IFNA(IF(VLOOKUP($D73,Organización_Modular!$F$10:$G$195,2,FALSE)=G$23,Itinerario!W73," ")," ")</f>
        <v xml:space="preserve"> </v>
      </c>
      <c r="H73" s="46" t="str">
        <f>_xlfn.IFNA(IF(VLOOKUP($D73,Organización_Modular!$F$10:$G$195,2,FALSE)=H$23,Itinerario!T73," ")," ")</f>
        <v xml:space="preserve"> </v>
      </c>
      <c r="I73" s="46" t="str">
        <f>_xlfn.IFNA(IF(VLOOKUP($D73,Organización_Modular!$F$10:$G$195,2,FALSE)=I$23,Itinerario!W73," ")," ")</f>
        <v xml:space="preserve"> </v>
      </c>
      <c r="J73" s="46" t="str">
        <f>_xlfn.IFNA(IF(VLOOKUP($D73,Organización_Modular!$F$10:$G$195,2,FALSE)=J$23,Itinerario!T73," ")," ")</f>
        <v xml:space="preserve"> </v>
      </c>
      <c r="K73" s="46" t="str">
        <f>_xlfn.IFNA(IF(VLOOKUP($D73,Organización_Modular!$F$10:$G$195,2,FALSE)=K$23,Itinerario!W73," ")," ")</f>
        <v xml:space="preserve"> </v>
      </c>
      <c r="L73" s="46" t="str">
        <f>_xlfn.IFNA(IF(VLOOKUP($D73,Organización_Modular!$F$10:$G$195,2,FALSE)=L$23,Itinerario!T73," ")," ")</f>
        <v xml:space="preserve"> </v>
      </c>
      <c r="M73" s="46" t="str">
        <f>_xlfn.IFNA(IF(VLOOKUP($D73,Organización_Modular!$F$10:$G$195,2,FALSE)=M$23,Itinerario!W73," ")," ")</f>
        <v xml:space="preserve"> </v>
      </c>
      <c r="N73" s="46" t="str">
        <f>_xlfn.IFNA(IF(VLOOKUP($D73,Organización_Modular!$F$10:$G$195,2,FALSE)=N$23,Itinerario!T73," ")," ")</f>
        <v xml:space="preserve"> </v>
      </c>
      <c r="O73" s="46" t="str">
        <f>_xlfn.IFNA(IF(VLOOKUP($D73,Organización_Modular!$F$10:$G$195,2,FALSE)=O$23,Itinerario!W73," ")," ")</f>
        <v xml:space="preserve"> </v>
      </c>
      <c r="P73" s="46" t="str">
        <f>_xlfn.IFNA(IF(VLOOKUP($D73,Organización_Modular!$F$10:$G$195,2,FALSE)=P$23,Itinerario!T73," ")," ")</f>
        <v xml:space="preserve"> </v>
      </c>
      <c r="Q73" s="46" t="str">
        <f>_xlfn.IFNA(IF(VLOOKUP($D73,Organización_Modular!$F$10:$G$195,2,FALSE)=Q$23,Itinerario!W73," ")," ")</f>
        <v xml:space="preserve"> </v>
      </c>
      <c r="R73" s="46">
        <f>Organización_Modular!H59</f>
        <v>0</v>
      </c>
      <c r="S73" s="46">
        <f>Organización_Modular!I59</f>
        <v>0</v>
      </c>
      <c r="T73" s="90">
        <f t="shared" si="7"/>
        <v>0</v>
      </c>
      <c r="U73" s="46">
        <f t="shared" si="3"/>
        <v>0</v>
      </c>
      <c r="V73" s="46">
        <f t="shared" si="4"/>
        <v>0</v>
      </c>
      <c r="W73" s="90">
        <f t="shared" si="5"/>
        <v>0</v>
      </c>
      <c r="X73" s="95">
        <f t="shared" si="6"/>
        <v>0</v>
      </c>
    </row>
    <row r="74" spans="1:24" ht="18" hidden="1" customHeight="1" x14ac:dyDescent="0.2">
      <c r="A74" s="333"/>
      <c r="B74" s="271"/>
      <c r="C74" s="334"/>
      <c r="D74" s="335">
        <f>Organización_Modular!F60</f>
        <v>0</v>
      </c>
      <c r="E74" s="335"/>
      <c r="F74" s="46" t="str">
        <f>_xlfn.IFNA(IF(VLOOKUP($D74,Organización_Modular!$F$10:$G$195,2,FALSE)=F$23,Itinerario!T74," ")," ")</f>
        <v xml:space="preserve"> </v>
      </c>
      <c r="G74" s="46" t="str">
        <f>_xlfn.IFNA(IF(VLOOKUP($D74,Organización_Modular!$F$10:$G$195,2,FALSE)=G$23,Itinerario!W74," ")," ")</f>
        <v xml:space="preserve"> </v>
      </c>
      <c r="H74" s="46" t="str">
        <f>_xlfn.IFNA(IF(VLOOKUP($D74,Organización_Modular!$F$10:$G$195,2,FALSE)=H$23,Itinerario!T74," ")," ")</f>
        <v xml:space="preserve"> </v>
      </c>
      <c r="I74" s="46" t="str">
        <f>_xlfn.IFNA(IF(VLOOKUP($D74,Organización_Modular!$F$10:$G$195,2,FALSE)=I$23,Itinerario!W74," ")," ")</f>
        <v xml:space="preserve"> </v>
      </c>
      <c r="J74" s="46" t="str">
        <f>_xlfn.IFNA(IF(VLOOKUP($D74,Organización_Modular!$F$10:$G$195,2,FALSE)=J$23,Itinerario!T74," ")," ")</f>
        <v xml:space="preserve"> </v>
      </c>
      <c r="K74" s="46" t="str">
        <f>_xlfn.IFNA(IF(VLOOKUP($D74,Organización_Modular!$F$10:$G$195,2,FALSE)=K$23,Itinerario!W74," ")," ")</f>
        <v xml:space="preserve"> </v>
      </c>
      <c r="L74" s="46" t="str">
        <f>_xlfn.IFNA(IF(VLOOKUP($D74,Organización_Modular!$F$10:$G$195,2,FALSE)=L$23,Itinerario!T74," ")," ")</f>
        <v xml:space="preserve"> </v>
      </c>
      <c r="M74" s="46" t="str">
        <f>_xlfn.IFNA(IF(VLOOKUP($D74,Organización_Modular!$F$10:$G$195,2,FALSE)=M$23,Itinerario!W74," ")," ")</f>
        <v xml:space="preserve"> </v>
      </c>
      <c r="N74" s="46" t="str">
        <f>_xlfn.IFNA(IF(VLOOKUP($D74,Organización_Modular!$F$10:$G$195,2,FALSE)=N$23,Itinerario!T74," ")," ")</f>
        <v xml:space="preserve"> </v>
      </c>
      <c r="O74" s="46" t="str">
        <f>_xlfn.IFNA(IF(VLOOKUP($D74,Organización_Modular!$F$10:$G$195,2,FALSE)=O$23,Itinerario!W74," ")," ")</f>
        <v xml:space="preserve"> </v>
      </c>
      <c r="P74" s="46" t="str">
        <f>_xlfn.IFNA(IF(VLOOKUP($D74,Organización_Modular!$F$10:$G$195,2,FALSE)=P$23,Itinerario!T74," ")," ")</f>
        <v xml:space="preserve"> </v>
      </c>
      <c r="Q74" s="46" t="str">
        <f>_xlfn.IFNA(IF(VLOOKUP($D74,Organización_Modular!$F$10:$G$195,2,FALSE)=Q$23,Itinerario!W74," ")," ")</f>
        <v xml:space="preserve"> </v>
      </c>
      <c r="R74" s="46">
        <f>Organización_Modular!H60</f>
        <v>0</v>
      </c>
      <c r="S74" s="46">
        <f>Organización_Modular!I60</f>
        <v>0</v>
      </c>
      <c r="T74" s="90">
        <f t="shared" si="7"/>
        <v>0</v>
      </c>
      <c r="U74" s="46">
        <f t="shared" si="3"/>
        <v>0</v>
      </c>
      <c r="V74" s="46">
        <f t="shared" si="4"/>
        <v>0</v>
      </c>
      <c r="W74" s="90">
        <f t="shared" si="5"/>
        <v>0</v>
      </c>
      <c r="X74" s="95">
        <f t="shared" si="6"/>
        <v>0</v>
      </c>
    </row>
    <row r="75" spans="1:24" ht="18" customHeight="1" x14ac:dyDescent="0.2">
      <c r="A75" s="333"/>
      <c r="B75" s="267" t="str">
        <f>B44</f>
        <v>Competencias para la empleabilidad</v>
      </c>
      <c r="C75" s="334" t="str">
        <f>Organización_Modular!C61</f>
        <v>CE2.  Inglés.- Comunicar de manera clara conceptos, ideas, sentimientos, hechos y opiniones en forma oral y escrita para interactuar presencial y virtualmente  en idioma inglés en contextos sociales y laborales.</v>
      </c>
      <c r="D75" s="335" t="str">
        <f>Organización_Modular!F61</f>
        <v>Ingles para la comunicación oral</v>
      </c>
      <c r="E75" s="335"/>
      <c r="F75" s="46" t="str">
        <f>_xlfn.IFNA(IF(VLOOKUP($D75,Organización_Modular!$F$10:$G$195,2,FALSE)=F$23,Itinerario!T75," ")," ")</f>
        <v xml:space="preserve"> </v>
      </c>
      <c r="G75" s="46" t="str">
        <f>_xlfn.IFNA(IF(VLOOKUP($D75,Organización_Modular!$F$10:$G$195,2,FALSE)=G$23,Itinerario!W75," ")," ")</f>
        <v xml:space="preserve"> </v>
      </c>
      <c r="H75" s="46" t="str">
        <f>_xlfn.IFNA(IF(VLOOKUP($D75,Organización_Modular!$F$10:$G$195,2,FALSE)=H$23,Itinerario!T75," ")," ")</f>
        <v xml:space="preserve"> </v>
      </c>
      <c r="I75" s="46" t="str">
        <f>_xlfn.IFNA(IF(VLOOKUP($D75,Organización_Modular!$F$10:$G$195,2,FALSE)=I$23,Itinerario!W75," ")," ")</f>
        <v xml:space="preserve"> </v>
      </c>
      <c r="J75" s="46">
        <f>_xlfn.IFNA(IF(VLOOKUP($D75,Organización_Modular!$F$10:$G$195,2,FALSE)=J$23,Itinerario!T75," ")," ")</f>
        <v>3</v>
      </c>
      <c r="K75" s="46">
        <f>_xlfn.IFNA(IF(VLOOKUP($D75,Organización_Modular!$F$10:$G$195,2,FALSE)=K$23,Itinerario!W75," ")," ")</f>
        <v>64</v>
      </c>
      <c r="L75" s="46" t="str">
        <f>_xlfn.IFNA(IF(VLOOKUP($D75,Organización_Modular!$F$10:$G$195,2,FALSE)=L$23,Itinerario!T75," ")," ")</f>
        <v xml:space="preserve"> </v>
      </c>
      <c r="M75" s="46" t="str">
        <f>_xlfn.IFNA(IF(VLOOKUP($D75,Organización_Modular!$F$10:$G$195,2,FALSE)=M$23,Itinerario!W75," ")," ")</f>
        <v xml:space="preserve"> </v>
      </c>
      <c r="N75" s="46" t="str">
        <f>_xlfn.IFNA(IF(VLOOKUP($D75,Organización_Modular!$F$10:$G$195,2,FALSE)=N$23,Itinerario!T75," ")," ")</f>
        <v xml:space="preserve"> </v>
      </c>
      <c r="O75" s="46" t="str">
        <f>_xlfn.IFNA(IF(VLOOKUP($D75,Organización_Modular!$F$10:$G$195,2,FALSE)=O$23,Itinerario!W75," ")," ")</f>
        <v xml:space="preserve"> </v>
      </c>
      <c r="P75" s="46" t="str">
        <f>_xlfn.IFNA(IF(VLOOKUP($D75,Organización_Modular!$F$10:$G$195,2,FALSE)=P$23,Itinerario!T75," ")," ")</f>
        <v xml:space="preserve"> </v>
      </c>
      <c r="Q75" s="46" t="str">
        <f>_xlfn.IFNA(IF(VLOOKUP($D75,Organización_Modular!$F$10:$G$195,2,FALSE)=Q$23,Itinerario!W75," ")," ")</f>
        <v xml:space="preserve"> </v>
      </c>
      <c r="R75" s="46">
        <f>Organización_Modular!H61</f>
        <v>2</v>
      </c>
      <c r="S75" s="46">
        <f>Organización_Modular!I61</f>
        <v>1</v>
      </c>
      <c r="T75" s="90">
        <f t="shared" si="7"/>
        <v>3</v>
      </c>
      <c r="U75" s="46">
        <f t="shared" si="3"/>
        <v>32</v>
      </c>
      <c r="V75" s="46">
        <f t="shared" si="4"/>
        <v>32</v>
      </c>
      <c r="W75" s="90">
        <f t="shared" si="5"/>
        <v>64</v>
      </c>
      <c r="X75" s="95">
        <f t="shared" si="6"/>
        <v>64</v>
      </c>
    </row>
    <row r="76" spans="1:24" ht="18" customHeight="1" x14ac:dyDescent="0.2">
      <c r="A76" s="333"/>
      <c r="B76" s="267"/>
      <c r="C76" s="334"/>
      <c r="D76" s="335" t="str">
        <f>Organización_Modular!F62</f>
        <v>Comprension y redaccion en ingles</v>
      </c>
      <c r="E76" s="335"/>
      <c r="F76" s="46" t="str">
        <f>_xlfn.IFNA(IF(VLOOKUP($D76,Organización_Modular!$F$10:$G$195,2,FALSE)=F$23,Itinerario!T76," ")," ")</f>
        <v xml:space="preserve"> </v>
      </c>
      <c r="G76" s="46" t="str">
        <f>_xlfn.IFNA(IF(VLOOKUP($D76,Organización_Modular!$F$10:$G$195,2,FALSE)=G$23,Itinerario!W76," ")," ")</f>
        <v xml:space="preserve"> </v>
      </c>
      <c r="H76" s="46" t="str">
        <f>_xlfn.IFNA(IF(VLOOKUP($D76,Organización_Modular!$F$10:$G$195,2,FALSE)=H$23,Itinerario!T76," ")," ")</f>
        <v xml:space="preserve"> </v>
      </c>
      <c r="I76" s="46" t="str">
        <f>_xlfn.IFNA(IF(VLOOKUP($D76,Organización_Modular!$F$10:$G$195,2,FALSE)=I$23,Itinerario!W76," ")," ")</f>
        <v xml:space="preserve"> </v>
      </c>
      <c r="J76" s="46" t="str">
        <f>_xlfn.IFNA(IF(VLOOKUP($D76,Organización_Modular!$F$10:$G$195,2,FALSE)=J$23,Itinerario!T76," ")," ")</f>
        <v xml:space="preserve"> </v>
      </c>
      <c r="K76" s="46" t="str">
        <f>_xlfn.IFNA(IF(VLOOKUP($D76,Organización_Modular!$F$10:$G$195,2,FALSE)=K$23,Itinerario!W76," ")," ")</f>
        <v xml:space="preserve"> </v>
      </c>
      <c r="L76" s="46">
        <f>_xlfn.IFNA(IF(VLOOKUP($D76,Organización_Modular!$F$10:$G$195,2,FALSE)=L$23,Itinerario!T76," ")," ")</f>
        <v>3</v>
      </c>
      <c r="M76" s="46">
        <f>_xlfn.IFNA(IF(VLOOKUP($D76,Organización_Modular!$F$10:$G$195,2,FALSE)=M$23,Itinerario!W76," ")," ")</f>
        <v>64</v>
      </c>
      <c r="N76" s="46" t="str">
        <f>_xlfn.IFNA(IF(VLOOKUP($D76,Organización_Modular!$F$10:$G$195,2,FALSE)=N$23,Itinerario!T76," ")," ")</f>
        <v xml:space="preserve"> </v>
      </c>
      <c r="O76" s="46" t="str">
        <f>_xlfn.IFNA(IF(VLOOKUP($D76,Organización_Modular!$F$10:$G$195,2,FALSE)=O$23,Itinerario!W76," ")," ")</f>
        <v xml:space="preserve"> </v>
      </c>
      <c r="P76" s="46" t="str">
        <f>_xlfn.IFNA(IF(VLOOKUP($D76,Organización_Modular!$F$10:$G$195,2,FALSE)=P$23,Itinerario!T76," ")," ")</f>
        <v xml:space="preserve"> </v>
      </c>
      <c r="Q76" s="46" t="str">
        <f>_xlfn.IFNA(IF(VLOOKUP($D76,Organización_Modular!$F$10:$G$195,2,FALSE)=Q$23,Itinerario!W76," ")," ")</f>
        <v xml:space="preserve"> </v>
      </c>
      <c r="R76" s="46">
        <f>Organización_Modular!H62</f>
        <v>2</v>
      </c>
      <c r="S76" s="46">
        <f>Organización_Modular!I62</f>
        <v>1</v>
      </c>
      <c r="T76" s="90">
        <f t="shared" si="7"/>
        <v>3</v>
      </c>
      <c r="U76" s="46">
        <f t="shared" si="3"/>
        <v>32</v>
      </c>
      <c r="V76" s="46">
        <f t="shared" si="4"/>
        <v>32</v>
      </c>
      <c r="W76" s="90">
        <f t="shared" si="5"/>
        <v>64</v>
      </c>
      <c r="X76" s="95">
        <f t="shared" si="6"/>
        <v>64</v>
      </c>
    </row>
    <row r="77" spans="1:24" ht="1.5" customHeight="1" x14ac:dyDescent="0.2">
      <c r="A77" s="333"/>
      <c r="B77" s="267"/>
      <c r="C77" s="334"/>
      <c r="D77" s="335">
        <f>Organización_Modular!F63</f>
        <v>0</v>
      </c>
      <c r="E77" s="335"/>
      <c r="F77" s="46" t="str">
        <f>_xlfn.IFNA(IF(VLOOKUP($D77,Organización_Modular!$F$10:$G$195,2,FALSE)=F$23,Itinerario!T77," ")," ")</f>
        <v xml:space="preserve"> </v>
      </c>
      <c r="G77" s="46" t="str">
        <f>_xlfn.IFNA(IF(VLOOKUP($D77,Organización_Modular!$F$10:$G$195,2,FALSE)=G$23,Itinerario!W77," ")," ")</f>
        <v xml:space="preserve"> </v>
      </c>
      <c r="H77" s="46" t="str">
        <f>_xlfn.IFNA(IF(VLOOKUP($D77,Organización_Modular!$F$10:$G$195,2,FALSE)=H$23,Itinerario!T77," ")," ")</f>
        <v xml:space="preserve"> </v>
      </c>
      <c r="I77" s="46" t="str">
        <f>_xlfn.IFNA(IF(VLOOKUP($D77,Organización_Modular!$F$10:$G$195,2,FALSE)=I$23,Itinerario!W77," ")," ")</f>
        <v xml:space="preserve"> </v>
      </c>
      <c r="J77" s="46" t="str">
        <f>_xlfn.IFNA(IF(VLOOKUP($D77,Organización_Modular!$F$10:$G$195,2,FALSE)=J$23,Itinerario!T77," ")," ")</f>
        <v xml:space="preserve"> </v>
      </c>
      <c r="K77" s="46" t="str">
        <f>_xlfn.IFNA(IF(VLOOKUP($D77,Organización_Modular!$F$10:$G$195,2,FALSE)=K$23,Itinerario!W77," ")," ")</f>
        <v xml:space="preserve"> </v>
      </c>
      <c r="L77" s="46" t="str">
        <f>_xlfn.IFNA(IF(VLOOKUP($D77,Organización_Modular!$F$10:$G$195,2,FALSE)=L$23,Itinerario!T77," ")," ")</f>
        <v xml:space="preserve"> </v>
      </c>
      <c r="M77" s="46" t="str">
        <f>_xlfn.IFNA(IF(VLOOKUP($D77,Organización_Modular!$F$10:$G$195,2,FALSE)=M$23,Itinerario!W77," ")," ")</f>
        <v xml:space="preserve"> </v>
      </c>
      <c r="N77" s="46" t="str">
        <f>_xlfn.IFNA(IF(VLOOKUP($D77,Organización_Modular!$F$10:$G$195,2,FALSE)=N$23,Itinerario!T77," ")," ")</f>
        <v xml:space="preserve"> </v>
      </c>
      <c r="O77" s="46" t="str">
        <f>_xlfn.IFNA(IF(VLOOKUP($D77,Organización_Modular!$F$10:$G$195,2,FALSE)=O$23,Itinerario!W77," ")," ")</f>
        <v xml:space="preserve"> </v>
      </c>
      <c r="P77" s="46" t="str">
        <f>_xlfn.IFNA(IF(VLOOKUP($D77,Organización_Modular!$F$10:$G$195,2,FALSE)=P$23,Itinerario!T77," ")," ")</f>
        <v xml:space="preserve"> </v>
      </c>
      <c r="Q77" s="46" t="str">
        <f>_xlfn.IFNA(IF(VLOOKUP($D77,Organización_Modular!$F$10:$G$195,2,FALSE)=Q$23,Itinerario!W77," ")," ")</f>
        <v xml:space="preserve"> </v>
      </c>
      <c r="R77" s="46">
        <f>Organización_Modular!H63</f>
        <v>0</v>
      </c>
      <c r="S77" s="46">
        <f>Organización_Modular!I63</f>
        <v>0</v>
      </c>
      <c r="T77" s="90">
        <f t="shared" si="7"/>
        <v>0</v>
      </c>
      <c r="U77" s="46">
        <f t="shared" si="3"/>
        <v>0</v>
      </c>
      <c r="V77" s="46">
        <f t="shared" si="4"/>
        <v>0</v>
      </c>
      <c r="W77" s="90">
        <f t="shared" si="5"/>
        <v>0</v>
      </c>
      <c r="X77" s="95">
        <f t="shared" si="6"/>
        <v>0</v>
      </c>
    </row>
    <row r="78" spans="1:24" ht="18" hidden="1" customHeight="1" x14ac:dyDescent="0.2">
      <c r="A78" s="333"/>
      <c r="B78" s="267"/>
      <c r="C78" s="334"/>
      <c r="D78" s="335">
        <f>Organización_Modular!F64</f>
        <v>0</v>
      </c>
      <c r="E78" s="335"/>
      <c r="F78" s="46" t="str">
        <f>_xlfn.IFNA(IF(VLOOKUP($D78,Organización_Modular!$F$10:$G$195,2,FALSE)=F$23,Itinerario!T78," ")," ")</f>
        <v xml:space="preserve"> </v>
      </c>
      <c r="G78" s="46" t="str">
        <f>_xlfn.IFNA(IF(VLOOKUP($D78,Organización_Modular!$F$10:$G$195,2,FALSE)=G$23,Itinerario!W78," ")," ")</f>
        <v xml:space="preserve"> </v>
      </c>
      <c r="H78" s="46" t="str">
        <f>_xlfn.IFNA(IF(VLOOKUP($D78,Organización_Modular!$F$10:$G$195,2,FALSE)=H$23,Itinerario!T78," ")," ")</f>
        <v xml:space="preserve"> </v>
      </c>
      <c r="I78" s="46" t="str">
        <f>_xlfn.IFNA(IF(VLOOKUP($D78,Organización_Modular!$F$10:$G$195,2,FALSE)=I$23,Itinerario!W78," ")," ")</f>
        <v xml:space="preserve"> </v>
      </c>
      <c r="J78" s="46" t="str">
        <f>_xlfn.IFNA(IF(VLOOKUP($D78,Organización_Modular!$F$10:$G$195,2,FALSE)=J$23,Itinerario!T78," ")," ")</f>
        <v xml:space="preserve"> </v>
      </c>
      <c r="K78" s="46" t="str">
        <f>_xlfn.IFNA(IF(VLOOKUP($D78,Organización_Modular!$F$10:$G$195,2,FALSE)=K$23,Itinerario!W78," ")," ")</f>
        <v xml:space="preserve"> </v>
      </c>
      <c r="L78" s="46" t="str">
        <f>_xlfn.IFNA(IF(VLOOKUP($D78,Organización_Modular!$F$10:$G$195,2,FALSE)=L$23,Itinerario!T78," ")," ")</f>
        <v xml:space="preserve"> </v>
      </c>
      <c r="M78" s="46" t="str">
        <f>_xlfn.IFNA(IF(VLOOKUP($D78,Organización_Modular!$F$10:$G$195,2,FALSE)=M$23,Itinerario!W78," ")," ")</f>
        <v xml:space="preserve"> </v>
      </c>
      <c r="N78" s="46" t="str">
        <f>_xlfn.IFNA(IF(VLOOKUP($D78,Organización_Modular!$F$10:$G$195,2,FALSE)=N$23,Itinerario!T78," ")," ")</f>
        <v xml:space="preserve"> </v>
      </c>
      <c r="O78" s="46" t="str">
        <f>_xlfn.IFNA(IF(VLOOKUP($D78,Organización_Modular!$F$10:$G$195,2,FALSE)=O$23,Itinerario!W78," ")," ")</f>
        <v xml:space="preserve"> </v>
      </c>
      <c r="P78" s="46" t="str">
        <f>_xlfn.IFNA(IF(VLOOKUP($D78,Organización_Modular!$F$10:$G$195,2,FALSE)=P$23,Itinerario!T78," ")," ")</f>
        <v xml:space="preserve"> </v>
      </c>
      <c r="Q78" s="46" t="str">
        <f>_xlfn.IFNA(IF(VLOOKUP($D78,Organización_Modular!$F$10:$G$195,2,FALSE)=Q$23,Itinerario!W78," ")," ")</f>
        <v xml:space="preserve"> </v>
      </c>
      <c r="R78" s="46">
        <f>Organización_Modular!H64</f>
        <v>0</v>
      </c>
      <c r="S78" s="46">
        <f>Organización_Modular!I64</f>
        <v>0</v>
      </c>
      <c r="T78" s="90">
        <f t="shared" si="7"/>
        <v>0</v>
      </c>
      <c r="U78" s="46">
        <f t="shared" si="3"/>
        <v>0</v>
      </c>
      <c r="V78" s="46">
        <f t="shared" si="4"/>
        <v>0</v>
      </c>
      <c r="W78" s="90">
        <f t="shared" si="5"/>
        <v>0</v>
      </c>
      <c r="X78" s="95">
        <f t="shared" si="6"/>
        <v>0</v>
      </c>
    </row>
    <row r="79" spans="1:24" ht="18" hidden="1" customHeight="1" x14ac:dyDescent="0.2">
      <c r="A79" s="333"/>
      <c r="B79" s="267"/>
      <c r="C79" s="334"/>
      <c r="D79" s="335">
        <f>Organización_Modular!F65</f>
        <v>0</v>
      </c>
      <c r="E79" s="335"/>
      <c r="F79" s="46" t="str">
        <f>_xlfn.IFNA(IF(VLOOKUP($D79,Organización_Modular!$F$10:$G$195,2,FALSE)=F$23,Itinerario!T79," ")," ")</f>
        <v xml:space="preserve"> </v>
      </c>
      <c r="G79" s="46" t="str">
        <f>_xlfn.IFNA(IF(VLOOKUP($D79,Organización_Modular!$F$10:$G$195,2,FALSE)=G$23,Itinerario!W79," ")," ")</f>
        <v xml:space="preserve"> </v>
      </c>
      <c r="H79" s="46" t="str">
        <f>_xlfn.IFNA(IF(VLOOKUP($D79,Organización_Modular!$F$10:$G$195,2,FALSE)=H$23,Itinerario!T79," ")," ")</f>
        <v xml:space="preserve"> </v>
      </c>
      <c r="I79" s="46" t="str">
        <f>_xlfn.IFNA(IF(VLOOKUP($D79,Organización_Modular!$F$10:$G$195,2,FALSE)=I$23,Itinerario!W79," ")," ")</f>
        <v xml:space="preserve"> </v>
      </c>
      <c r="J79" s="46" t="str">
        <f>_xlfn.IFNA(IF(VLOOKUP($D79,Organización_Modular!$F$10:$G$195,2,FALSE)=J$23,Itinerario!T79," ")," ")</f>
        <v xml:space="preserve"> </v>
      </c>
      <c r="K79" s="46" t="str">
        <f>_xlfn.IFNA(IF(VLOOKUP($D79,Organización_Modular!$F$10:$G$195,2,FALSE)=K$23,Itinerario!W79," ")," ")</f>
        <v xml:space="preserve"> </v>
      </c>
      <c r="L79" s="46" t="str">
        <f>_xlfn.IFNA(IF(VLOOKUP($D79,Organización_Modular!$F$10:$G$195,2,FALSE)=L$23,Itinerario!T79," ")," ")</f>
        <v xml:space="preserve"> </v>
      </c>
      <c r="M79" s="46" t="str">
        <f>_xlfn.IFNA(IF(VLOOKUP($D79,Organización_Modular!$F$10:$G$195,2,FALSE)=M$23,Itinerario!W79," ")," ")</f>
        <v xml:space="preserve"> </v>
      </c>
      <c r="N79" s="46" t="str">
        <f>_xlfn.IFNA(IF(VLOOKUP($D79,Organización_Modular!$F$10:$G$195,2,FALSE)=N$23,Itinerario!T79," ")," ")</f>
        <v xml:space="preserve"> </v>
      </c>
      <c r="O79" s="46" t="str">
        <f>_xlfn.IFNA(IF(VLOOKUP($D79,Organización_Modular!$F$10:$G$195,2,FALSE)=O$23,Itinerario!W79," ")," ")</f>
        <v xml:space="preserve"> </v>
      </c>
      <c r="P79" s="46" t="str">
        <f>_xlfn.IFNA(IF(VLOOKUP($D79,Organización_Modular!$F$10:$G$195,2,FALSE)=P$23,Itinerario!T79," ")," ")</f>
        <v xml:space="preserve"> </v>
      </c>
      <c r="Q79" s="46" t="str">
        <f>_xlfn.IFNA(IF(VLOOKUP($D79,Organización_Modular!$F$10:$G$195,2,FALSE)=Q$23,Itinerario!W79," ")," ")</f>
        <v xml:space="preserve"> </v>
      </c>
      <c r="R79" s="46">
        <f>Organización_Modular!H65</f>
        <v>0</v>
      </c>
      <c r="S79" s="46">
        <f>Organización_Modular!I65</f>
        <v>0</v>
      </c>
      <c r="T79" s="90">
        <f t="shared" si="7"/>
        <v>0</v>
      </c>
      <c r="U79" s="46">
        <f t="shared" si="3"/>
        <v>0</v>
      </c>
      <c r="V79" s="46">
        <f t="shared" si="4"/>
        <v>0</v>
      </c>
      <c r="W79" s="90">
        <f t="shared" si="5"/>
        <v>0</v>
      </c>
      <c r="X79" s="95">
        <f t="shared" si="6"/>
        <v>0</v>
      </c>
    </row>
    <row r="80" spans="1:24" ht="18" hidden="1" customHeight="1" x14ac:dyDescent="0.2">
      <c r="A80" s="333"/>
      <c r="B80" s="267"/>
      <c r="C80" s="334"/>
      <c r="D80" s="335">
        <f>Organización_Modular!F66</f>
        <v>0</v>
      </c>
      <c r="E80" s="335"/>
      <c r="F80" s="46" t="str">
        <f>_xlfn.IFNA(IF(VLOOKUP($D80,Organización_Modular!$F$10:$G$195,2,FALSE)=F$23,Itinerario!T80," ")," ")</f>
        <v xml:space="preserve"> </v>
      </c>
      <c r="G80" s="46" t="str">
        <f>_xlfn.IFNA(IF(VLOOKUP($D80,Organización_Modular!$F$10:$G$195,2,FALSE)=G$23,Itinerario!W80," ")," ")</f>
        <v xml:space="preserve"> </v>
      </c>
      <c r="H80" s="46" t="str">
        <f>_xlfn.IFNA(IF(VLOOKUP($D80,Organización_Modular!$F$10:$G$195,2,FALSE)=H$23,Itinerario!T80," ")," ")</f>
        <v xml:space="preserve"> </v>
      </c>
      <c r="I80" s="46" t="str">
        <f>_xlfn.IFNA(IF(VLOOKUP($D80,Organización_Modular!$F$10:$G$195,2,FALSE)=I$23,Itinerario!W80," ")," ")</f>
        <v xml:space="preserve"> </v>
      </c>
      <c r="J80" s="46" t="str">
        <f>_xlfn.IFNA(IF(VLOOKUP($D80,Organización_Modular!$F$10:$G$195,2,FALSE)=J$23,Itinerario!T80," ")," ")</f>
        <v xml:space="preserve"> </v>
      </c>
      <c r="K80" s="46" t="str">
        <f>_xlfn.IFNA(IF(VLOOKUP($D80,Organización_Modular!$F$10:$G$195,2,FALSE)=K$23,Itinerario!W80," ")," ")</f>
        <v xml:space="preserve"> </v>
      </c>
      <c r="L80" s="46" t="str">
        <f>_xlfn.IFNA(IF(VLOOKUP($D80,Organización_Modular!$F$10:$G$195,2,FALSE)=L$23,Itinerario!T80," ")," ")</f>
        <v xml:space="preserve"> </v>
      </c>
      <c r="M80" s="46" t="str">
        <f>_xlfn.IFNA(IF(VLOOKUP($D80,Organización_Modular!$F$10:$G$195,2,FALSE)=M$23,Itinerario!W80," ")," ")</f>
        <v xml:space="preserve"> </v>
      </c>
      <c r="N80" s="46" t="str">
        <f>_xlfn.IFNA(IF(VLOOKUP($D80,Organización_Modular!$F$10:$G$195,2,FALSE)=N$23,Itinerario!T80," ")," ")</f>
        <v xml:space="preserve"> </v>
      </c>
      <c r="O80" s="46" t="str">
        <f>_xlfn.IFNA(IF(VLOOKUP($D80,Organización_Modular!$F$10:$G$195,2,FALSE)=O$23,Itinerario!W80," ")," ")</f>
        <v xml:space="preserve"> </v>
      </c>
      <c r="P80" s="46" t="str">
        <f>_xlfn.IFNA(IF(VLOOKUP($D80,Organización_Modular!$F$10:$G$195,2,FALSE)=P$23,Itinerario!T80," ")," ")</f>
        <v xml:space="preserve"> </v>
      </c>
      <c r="Q80" s="46" t="str">
        <f>_xlfn.IFNA(IF(VLOOKUP($D80,Organización_Modular!$F$10:$G$195,2,FALSE)=Q$23,Itinerario!W80," ")," ")</f>
        <v xml:space="preserve"> </v>
      </c>
      <c r="R80" s="46">
        <f>Organización_Modular!H66</f>
        <v>0</v>
      </c>
      <c r="S80" s="46">
        <f>Organización_Modular!I66</f>
        <v>0</v>
      </c>
      <c r="T80" s="90">
        <f t="shared" si="7"/>
        <v>0</v>
      </c>
      <c r="U80" s="46">
        <f t="shared" si="3"/>
        <v>0</v>
      </c>
      <c r="V80" s="46">
        <f t="shared" si="4"/>
        <v>0</v>
      </c>
      <c r="W80" s="90">
        <f t="shared" si="5"/>
        <v>0</v>
      </c>
      <c r="X80" s="95">
        <f t="shared" si="6"/>
        <v>0</v>
      </c>
    </row>
    <row r="81" spans="1:24" ht="18" hidden="1" customHeight="1" x14ac:dyDescent="0.2">
      <c r="A81" s="333"/>
      <c r="B81" s="267"/>
      <c r="C81" s="334"/>
      <c r="D81" s="335">
        <f>Organización_Modular!F67</f>
        <v>0</v>
      </c>
      <c r="E81" s="335"/>
      <c r="F81" s="46" t="str">
        <f>_xlfn.IFNA(IF(VLOOKUP($D81,Organización_Modular!$F$10:$G$195,2,FALSE)=F$23,Itinerario!T81," ")," ")</f>
        <v xml:space="preserve"> </v>
      </c>
      <c r="G81" s="46" t="str">
        <f>_xlfn.IFNA(IF(VLOOKUP($D81,Organización_Modular!$F$10:$G$195,2,FALSE)=G$23,Itinerario!W81," ")," ")</f>
        <v xml:space="preserve"> </v>
      </c>
      <c r="H81" s="46" t="str">
        <f>_xlfn.IFNA(IF(VLOOKUP($D81,Organización_Modular!$F$10:$G$195,2,FALSE)=H$23,Itinerario!T81," ")," ")</f>
        <v xml:space="preserve"> </v>
      </c>
      <c r="I81" s="46" t="str">
        <f>_xlfn.IFNA(IF(VLOOKUP($D81,Organización_Modular!$F$10:$G$195,2,FALSE)=I$23,Itinerario!W81," ")," ")</f>
        <v xml:space="preserve"> </v>
      </c>
      <c r="J81" s="46" t="str">
        <f>_xlfn.IFNA(IF(VLOOKUP($D81,Organización_Modular!$F$10:$G$195,2,FALSE)=J$23,Itinerario!T81," ")," ")</f>
        <v xml:space="preserve"> </v>
      </c>
      <c r="K81" s="46" t="str">
        <f>_xlfn.IFNA(IF(VLOOKUP($D81,Organización_Modular!$F$10:$G$195,2,FALSE)=K$23,Itinerario!W81," ")," ")</f>
        <v xml:space="preserve"> </v>
      </c>
      <c r="L81" s="46" t="str">
        <f>_xlfn.IFNA(IF(VLOOKUP($D81,Organización_Modular!$F$10:$G$195,2,FALSE)=L$23,Itinerario!T81," ")," ")</f>
        <v xml:space="preserve"> </v>
      </c>
      <c r="M81" s="46" t="str">
        <f>_xlfn.IFNA(IF(VLOOKUP($D81,Organización_Modular!$F$10:$G$195,2,FALSE)=M$23,Itinerario!W81," ")," ")</f>
        <v xml:space="preserve"> </v>
      </c>
      <c r="N81" s="46" t="str">
        <f>_xlfn.IFNA(IF(VLOOKUP($D81,Organización_Modular!$F$10:$G$195,2,FALSE)=N$23,Itinerario!T81," ")," ")</f>
        <v xml:space="preserve"> </v>
      </c>
      <c r="O81" s="46" t="str">
        <f>_xlfn.IFNA(IF(VLOOKUP($D81,Organización_Modular!$F$10:$G$195,2,FALSE)=O$23,Itinerario!W81," ")," ")</f>
        <v xml:space="preserve"> </v>
      </c>
      <c r="P81" s="46" t="str">
        <f>_xlfn.IFNA(IF(VLOOKUP($D81,Organización_Modular!$F$10:$G$195,2,FALSE)=P$23,Itinerario!T81," ")," ")</f>
        <v xml:space="preserve"> </v>
      </c>
      <c r="Q81" s="46" t="str">
        <f>_xlfn.IFNA(IF(VLOOKUP($D81,Organización_Modular!$F$10:$G$195,2,FALSE)=Q$23,Itinerario!W81," ")," ")</f>
        <v xml:space="preserve"> </v>
      </c>
      <c r="R81" s="46">
        <f>Organización_Modular!H67</f>
        <v>0</v>
      </c>
      <c r="S81" s="46">
        <f>Organización_Modular!I67</f>
        <v>0</v>
      </c>
      <c r="T81" s="90">
        <f t="shared" si="7"/>
        <v>0</v>
      </c>
      <c r="U81" s="46">
        <f t="shared" si="3"/>
        <v>0</v>
      </c>
      <c r="V81" s="46">
        <f t="shared" si="4"/>
        <v>0</v>
      </c>
      <c r="W81" s="90">
        <f t="shared" si="5"/>
        <v>0</v>
      </c>
      <c r="X81" s="95">
        <f t="shared" si="6"/>
        <v>0</v>
      </c>
    </row>
    <row r="82" spans="1:24" ht="18" hidden="1" customHeight="1" x14ac:dyDescent="0.2">
      <c r="A82" s="333"/>
      <c r="B82" s="267"/>
      <c r="C82" s="334"/>
      <c r="D82" s="335">
        <f>Organización_Modular!F68</f>
        <v>0</v>
      </c>
      <c r="E82" s="335"/>
      <c r="F82" s="46" t="str">
        <f>_xlfn.IFNA(IF(VLOOKUP($D82,Organización_Modular!$F$10:$G$195,2,FALSE)=F$23,Itinerario!T82," ")," ")</f>
        <v xml:space="preserve"> </v>
      </c>
      <c r="G82" s="46" t="str">
        <f>_xlfn.IFNA(IF(VLOOKUP($D82,Organización_Modular!$F$10:$G$195,2,FALSE)=G$23,Itinerario!W82," ")," ")</f>
        <v xml:space="preserve"> </v>
      </c>
      <c r="H82" s="46" t="str">
        <f>_xlfn.IFNA(IF(VLOOKUP($D82,Organización_Modular!$F$10:$G$195,2,FALSE)=H$23,Itinerario!T82," ")," ")</f>
        <v xml:space="preserve"> </v>
      </c>
      <c r="I82" s="46" t="str">
        <f>_xlfn.IFNA(IF(VLOOKUP($D82,Organización_Modular!$F$10:$G$195,2,FALSE)=I$23,Itinerario!W82," ")," ")</f>
        <v xml:space="preserve"> </v>
      </c>
      <c r="J82" s="46" t="str">
        <f>_xlfn.IFNA(IF(VLOOKUP($D82,Organización_Modular!$F$10:$G$195,2,FALSE)=J$23,Itinerario!T82," ")," ")</f>
        <v xml:space="preserve"> </v>
      </c>
      <c r="K82" s="46" t="str">
        <f>_xlfn.IFNA(IF(VLOOKUP($D82,Organización_Modular!$F$10:$G$195,2,FALSE)=K$23,Itinerario!W82," ")," ")</f>
        <v xml:space="preserve"> </v>
      </c>
      <c r="L82" s="46" t="str">
        <f>_xlfn.IFNA(IF(VLOOKUP($D82,Organización_Modular!$F$10:$G$195,2,FALSE)=L$23,Itinerario!T82," ")," ")</f>
        <v xml:space="preserve"> </v>
      </c>
      <c r="M82" s="46" t="str">
        <f>_xlfn.IFNA(IF(VLOOKUP($D82,Organización_Modular!$F$10:$G$195,2,FALSE)=M$23,Itinerario!W82," ")," ")</f>
        <v xml:space="preserve"> </v>
      </c>
      <c r="N82" s="46" t="str">
        <f>_xlfn.IFNA(IF(VLOOKUP($D82,Organización_Modular!$F$10:$G$195,2,FALSE)=N$23,Itinerario!T82," ")," ")</f>
        <v xml:space="preserve"> </v>
      </c>
      <c r="O82" s="46" t="str">
        <f>_xlfn.IFNA(IF(VLOOKUP($D82,Organización_Modular!$F$10:$G$195,2,FALSE)=O$23,Itinerario!W82," ")," ")</f>
        <v xml:space="preserve"> </v>
      </c>
      <c r="P82" s="46" t="str">
        <f>_xlfn.IFNA(IF(VLOOKUP($D82,Organización_Modular!$F$10:$G$195,2,FALSE)=P$23,Itinerario!T82," ")," ")</f>
        <v xml:space="preserve"> </v>
      </c>
      <c r="Q82" s="46" t="str">
        <f>_xlfn.IFNA(IF(VLOOKUP($D82,Organización_Modular!$F$10:$G$195,2,FALSE)=Q$23,Itinerario!W82," ")," ")</f>
        <v xml:space="preserve"> </v>
      </c>
      <c r="R82" s="46">
        <f>Organización_Modular!H68</f>
        <v>0</v>
      </c>
      <c r="S82" s="46">
        <f>Organización_Modular!I68</f>
        <v>0</v>
      </c>
      <c r="T82" s="90">
        <f t="shared" si="7"/>
        <v>0</v>
      </c>
      <c r="U82" s="46">
        <f t="shared" si="3"/>
        <v>0</v>
      </c>
      <c r="V82" s="46">
        <f t="shared" si="4"/>
        <v>0</v>
      </c>
      <c r="W82" s="90">
        <f t="shared" si="5"/>
        <v>0</v>
      </c>
      <c r="X82" s="95">
        <f t="shared" si="6"/>
        <v>0</v>
      </c>
    </row>
    <row r="83" spans="1:24" ht="18" hidden="1" customHeight="1" x14ac:dyDescent="0.2">
      <c r="A83" s="333"/>
      <c r="B83" s="267"/>
      <c r="C83" s="334"/>
      <c r="D83" s="335">
        <f>Organización_Modular!F69</f>
        <v>0</v>
      </c>
      <c r="E83" s="335"/>
      <c r="F83" s="46" t="str">
        <f>_xlfn.IFNA(IF(VLOOKUP($D83,Organización_Modular!$F$10:$G$195,2,FALSE)=F$23,Itinerario!T83," ")," ")</f>
        <v xml:space="preserve"> </v>
      </c>
      <c r="G83" s="46" t="str">
        <f>_xlfn.IFNA(IF(VLOOKUP($D83,Organización_Modular!$F$10:$G$195,2,FALSE)=G$23,Itinerario!W83," ")," ")</f>
        <v xml:space="preserve"> </v>
      </c>
      <c r="H83" s="46" t="str">
        <f>_xlfn.IFNA(IF(VLOOKUP($D83,Organización_Modular!$F$10:$G$195,2,FALSE)=H$23,Itinerario!T83," ")," ")</f>
        <v xml:space="preserve"> </v>
      </c>
      <c r="I83" s="46" t="str">
        <f>_xlfn.IFNA(IF(VLOOKUP($D83,Organización_Modular!$F$10:$G$195,2,FALSE)=I$23,Itinerario!W83," ")," ")</f>
        <v xml:space="preserve"> </v>
      </c>
      <c r="J83" s="46" t="str">
        <f>_xlfn.IFNA(IF(VLOOKUP($D83,Organización_Modular!$F$10:$G$195,2,FALSE)=J$23,Itinerario!T83," ")," ")</f>
        <v xml:space="preserve"> </v>
      </c>
      <c r="K83" s="46" t="str">
        <f>_xlfn.IFNA(IF(VLOOKUP($D83,Organización_Modular!$F$10:$G$195,2,FALSE)=K$23,Itinerario!W83," ")," ")</f>
        <v xml:space="preserve"> </v>
      </c>
      <c r="L83" s="46" t="str">
        <f>_xlfn.IFNA(IF(VLOOKUP($D83,Organización_Modular!$F$10:$G$195,2,FALSE)=L$23,Itinerario!T83," ")," ")</f>
        <v xml:space="preserve"> </v>
      </c>
      <c r="M83" s="46" t="str">
        <f>_xlfn.IFNA(IF(VLOOKUP($D83,Organización_Modular!$F$10:$G$195,2,FALSE)=M$23,Itinerario!W83," ")," ")</f>
        <v xml:space="preserve"> </v>
      </c>
      <c r="N83" s="46" t="str">
        <f>_xlfn.IFNA(IF(VLOOKUP($D83,Organización_Modular!$F$10:$G$195,2,FALSE)=N$23,Itinerario!T83," ")," ")</f>
        <v xml:space="preserve"> </v>
      </c>
      <c r="O83" s="46" t="str">
        <f>_xlfn.IFNA(IF(VLOOKUP($D83,Organización_Modular!$F$10:$G$195,2,FALSE)=O$23,Itinerario!W83," ")," ")</f>
        <v xml:space="preserve"> </v>
      </c>
      <c r="P83" s="46" t="str">
        <f>_xlfn.IFNA(IF(VLOOKUP($D83,Organización_Modular!$F$10:$G$195,2,FALSE)=P$23,Itinerario!T83," ")," ")</f>
        <v xml:space="preserve"> </v>
      </c>
      <c r="Q83" s="46" t="str">
        <f>_xlfn.IFNA(IF(VLOOKUP($D83,Organización_Modular!$F$10:$G$195,2,FALSE)=Q$23,Itinerario!W83," ")," ")</f>
        <v xml:space="preserve"> </v>
      </c>
      <c r="R83" s="46">
        <f>Organización_Modular!H69</f>
        <v>0</v>
      </c>
      <c r="S83" s="46">
        <f>Organización_Modular!I69</f>
        <v>0</v>
      </c>
      <c r="T83" s="90">
        <f t="shared" si="7"/>
        <v>0</v>
      </c>
      <c r="U83" s="46">
        <f t="shared" si="3"/>
        <v>0</v>
      </c>
      <c r="V83" s="46">
        <f t="shared" si="4"/>
        <v>0</v>
      </c>
      <c r="W83" s="90">
        <f t="shared" si="5"/>
        <v>0</v>
      </c>
      <c r="X83" s="95">
        <f t="shared" si="6"/>
        <v>0</v>
      </c>
    </row>
    <row r="84" spans="1:24" ht="18" hidden="1" customHeight="1" x14ac:dyDescent="0.2">
      <c r="A84" s="333"/>
      <c r="B84" s="267"/>
      <c r="C84" s="334"/>
      <c r="D84" s="335">
        <f>Organización_Modular!F70</f>
        <v>0</v>
      </c>
      <c r="E84" s="335"/>
      <c r="F84" s="46" t="str">
        <f>_xlfn.IFNA(IF(VLOOKUP($D84,Organización_Modular!$F$10:$G$195,2,FALSE)=F$23,Itinerario!T84," ")," ")</f>
        <v xml:space="preserve"> </v>
      </c>
      <c r="G84" s="46" t="str">
        <f>_xlfn.IFNA(IF(VLOOKUP($D84,Organización_Modular!$F$10:$G$195,2,FALSE)=G$23,Itinerario!W84," ")," ")</f>
        <v xml:space="preserve"> </v>
      </c>
      <c r="H84" s="46" t="str">
        <f>_xlfn.IFNA(IF(VLOOKUP($D84,Organización_Modular!$F$10:$G$195,2,FALSE)=H$23,Itinerario!T84," ")," ")</f>
        <v xml:space="preserve"> </v>
      </c>
      <c r="I84" s="46" t="str">
        <f>_xlfn.IFNA(IF(VLOOKUP($D84,Organización_Modular!$F$10:$G$195,2,FALSE)=I$23,Itinerario!W84," ")," ")</f>
        <v xml:space="preserve"> </v>
      </c>
      <c r="J84" s="46" t="str">
        <f>_xlfn.IFNA(IF(VLOOKUP($D84,Organización_Modular!$F$10:$G$195,2,FALSE)=J$23,Itinerario!T84," ")," ")</f>
        <v xml:space="preserve"> </v>
      </c>
      <c r="K84" s="46" t="str">
        <f>_xlfn.IFNA(IF(VLOOKUP($D84,Organización_Modular!$F$10:$G$195,2,FALSE)=K$23,Itinerario!W84," ")," ")</f>
        <v xml:space="preserve"> </v>
      </c>
      <c r="L84" s="46" t="str">
        <f>_xlfn.IFNA(IF(VLOOKUP($D84,Organización_Modular!$F$10:$G$195,2,FALSE)=L$23,Itinerario!T84," ")," ")</f>
        <v xml:space="preserve"> </v>
      </c>
      <c r="M84" s="46" t="str">
        <f>_xlfn.IFNA(IF(VLOOKUP($D84,Organización_Modular!$F$10:$G$195,2,FALSE)=M$23,Itinerario!W84," ")," ")</f>
        <v xml:space="preserve"> </v>
      </c>
      <c r="N84" s="46" t="str">
        <f>_xlfn.IFNA(IF(VLOOKUP($D84,Organización_Modular!$F$10:$G$195,2,FALSE)=N$23,Itinerario!T84," ")," ")</f>
        <v xml:space="preserve"> </v>
      </c>
      <c r="O84" s="46" t="str">
        <f>_xlfn.IFNA(IF(VLOOKUP($D84,Organización_Modular!$F$10:$G$195,2,FALSE)=O$23,Itinerario!W84," ")," ")</f>
        <v xml:space="preserve"> </v>
      </c>
      <c r="P84" s="46" t="str">
        <f>_xlfn.IFNA(IF(VLOOKUP($D84,Organización_Modular!$F$10:$G$195,2,FALSE)=P$23,Itinerario!T84," ")," ")</f>
        <v xml:space="preserve"> </v>
      </c>
      <c r="Q84" s="46" t="str">
        <f>_xlfn.IFNA(IF(VLOOKUP($D84,Organización_Modular!$F$10:$G$195,2,FALSE)=Q$23,Itinerario!W84," ")," ")</f>
        <v xml:space="preserve"> </v>
      </c>
      <c r="R84" s="46">
        <f>Organización_Modular!H70</f>
        <v>0</v>
      </c>
      <c r="S84" s="46">
        <f>Organización_Modular!I70</f>
        <v>0</v>
      </c>
      <c r="T84" s="90">
        <f t="shared" si="7"/>
        <v>0</v>
      </c>
      <c r="U84" s="46">
        <f t="shared" si="3"/>
        <v>0</v>
      </c>
      <c r="V84" s="46">
        <f t="shared" si="4"/>
        <v>0</v>
      </c>
      <c r="W84" s="90">
        <f t="shared" si="5"/>
        <v>0</v>
      </c>
      <c r="X84" s="95">
        <f t="shared" si="6"/>
        <v>0</v>
      </c>
    </row>
    <row r="85" spans="1:24" ht="28.5" customHeight="1" x14ac:dyDescent="0.2">
      <c r="A85" s="333"/>
      <c r="B85" s="331" t="str">
        <f>B54</f>
        <v>Experiencias formativas en situaciones reales de trabajo (ESRT)</v>
      </c>
      <c r="C85" s="332"/>
      <c r="D85" s="332"/>
      <c r="E85" s="332"/>
      <c r="F85" s="179"/>
      <c r="G85" s="179"/>
      <c r="H85" s="179"/>
      <c r="I85" s="179"/>
      <c r="J85" s="179"/>
      <c r="K85" s="179"/>
      <c r="L85" s="179"/>
      <c r="M85" s="179"/>
      <c r="N85" s="179"/>
      <c r="O85" s="179"/>
      <c r="P85" s="179"/>
      <c r="Q85" s="179"/>
      <c r="R85" s="182">
        <f>Organización_Modular!H71</f>
        <v>0</v>
      </c>
      <c r="S85" s="180">
        <f>Organización_Modular!I71</f>
        <v>4</v>
      </c>
      <c r="T85" s="181">
        <f t="shared" si="7"/>
        <v>4</v>
      </c>
      <c r="U85" s="180">
        <f t="shared" si="3"/>
        <v>0</v>
      </c>
      <c r="V85" s="180">
        <f t="shared" si="4"/>
        <v>128</v>
      </c>
      <c r="W85" s="181">
        <f t="shared" si="5"/>
        <v>128</v>
      </c>
      <c r="X85" s="95">
        <f t="shared" si="6"/>
        <v>128</v>
      </c>
    </row>
    <row r="86" spans="1:24" ht="18" customHeight="1" x14ac:dyDescent="0.2">
      <c r="A86" s="333" t="str">
        <f>Organización_Modular!A72</f>
        <v>Modulo 3: Sistemas mecatrónicas industriales</v>
      </c>
      <c r="B86" s="271" t="str">
        <f>B24</f>
        <v>Competencias técnicas (Unidad de competencia)</v>
      </c>
      <c r="C86" s="334" t="str">
        <f>Organización_Modular!C72</f>
        <v>UC3.  Desarrollar sistemas mecatrónicas que soportan los procesos industriales y servicios, de acuerdo a la demanda, optimización de procesos, uso eficiente de la energía, control de calidad, estándares de seguridad y normativa vigente.</v>
      </c>
      <c r="D86" s="335" t="str">
        <f>Organización_Modular!F72</f>
        <v>Proyectos Mecatronico</v>
      </c>
      <c r="E86" s="335"/>
      <c r="F86" s="46" t="str">
        <f>_xlfn.IFNA(IF(VLOOKUP($D86,Organización_Modular!$F$10:$G$195,2,FALSE)=F$23,Itinerario!T86," ")," ")</f>
        <v xml:space="preserve"> </v>
      </c>
      <c r="G86" s="46" t="str">
        <f>_xlfn.IFNA(IF(VLOOKUP($D86,Organización_Modular!$F$10:$G$195,2,FALSE)=G$23,Itinerario!W86," ")," ")</f>
        <v xml:space="preserve"> </v>
      </c>
      <c r="H86" s="46" t="str">
        <f>_xlfn.IFNA(IF(VLOOKUP($D86,Organización_Modular!$F$10:$G$195,2,FALSE)=H$23,Itinerario!T86," ")," ")</f>
        <v xml:space="preserve"> </v>
      </c>
      <c r="I86" s="46" t="str">
        <f>_xlfn.IFNA(IF(VLOOKUP($D86,Organización_Modular!$F$10:$G$195,2,FALSE)=I$23,Itinerario!W86," ")," ")</f>
        <v xml:space="preserve"> </v>
      </c>
      <c r="J86" s="46" t="str">
        <f>_xlfn.IFNA(IF(VLOOKUP($D86,Organización_Modular!$F$10:$G$195,2,FALSE)=J$23,Itinerario!T86," ")," ")</f>
        <v xml:space="preserve"> </v>
      </c>
      <c r="K86" s="46" t="str">
        <f>_xlfn.IFNA(IF(VLOOKUP($D86,Organización_Modular!$F$10:$G$195,2,FALSE)=K$23,Itinerario!W86," ")," ")</f>
        <v xml:space="preserve"> </v>
      </c>
      <c r="L86" s="46" t="str">
        <f>_xlfn.IFNA(IF(VLOOKUP($D86,Organización_Modular!$F$10:$G$195,2,FALSE)=L$23,Itinerario!T86," ")," ")</f>
        <v xml:space="preserve"> </v>
      </c>
      <c r="M86" s="46" t="str">
        <f>_xlfn.IFNA(IF(VLOOKUP($D86,Organización_Modular!$F$10:$G$195,2,FALSE)=M$23,Itinerario!W86," ")," ")</f>
        <v xml:space="preserve"> </v>
      </c>
      <c r="N86" s="46">
        <f>_xlfn.IFNA(IF(VLOOKUP($D86,Organización_Modular!$F$10:$G$195,2,FALSE)=N$23,Itinerario!T86," ")," ")</f>
        <v>5</v>
      </c>
      <c r="O86" s="46">
        <f>_xlfn.IFNA(IF(VLOOKUP($D86,Organización_Modular!$F$10:$G$195,2,FALSE)=O$23,Itinerario!W86," ")," ")</f>
        <v>112</v>
      </c>
      <c r="P86" s="46" t="str">
        <f>_xlfn.IFNA(IF(VLOOKUP($D86,Organización_Modular!$F$10:$G$195,2,FALSE)=P$23,Itinerario!T86," ")," ")</f>
        <v xml:space="preserve"> </v>
      </c>
      <c r="Q86" s="46" t="str">
        <f>_xlfn.IFNA(IF(VLOOKUP($D86,Organización_Modular!$F$10:$G$195,2,FALSE)=Q$23,Itinerario!W86," ")," ")</f>
        <v xml:space="preserve"> </v>
      </c>
      <c r="R86" s="46">
        <f>Organización_Modular!H72</f>
        <v>3</v>
      </c>
      <c r="S86" s="46">
        <f>Organización_Modular!I72</f>
        <v>2</v>
      </c>
      <c r="T86" s="90">
        <f>SUM(R86:S86)</f>
        <v>5</v>
      </c>
      <c r="U86" s="46">
        <f t="shared" si="3"/>
        <v>48</v>
      </c>
      <c r="V86" s="46">
        <f t="shared" si="4"/>
        <v>64</v>
      </c>
      <c r="W86" s="90">
        <f t="shared" si="5"/>
        <v>112</v>
      </c>
      <c r="X86" s="95">
        <f t="shared" si="6"/>
        <v>112</v>
      </c>
    </row>
    <row r="87" spans="1:24" ht="18" customHeight="1" x14ac:dyDescent="0.2">
      <c r="A87" s="333"/>
      <c r="B87" s="271"/>
      <c r="C87" s="334"/>
      <c r="D87" s="335" t="str">
        <f>Organización_Modular!F73</f>
        <v>Manufactura integrado por computadora</v>
      </c>
      <c r="E87" s="335"/>
      <c r="F87" s="46" t="str">
        <f>_xlfn.IFNA(IF(VLOOKUP($D87,Organización_Modular!$F$10:$G$195,2,FALSE)=F$23,Itinerario!T87," ")," ")</f>
        <v xml:space="preserve"> </v>
      </c>
      <c r="G87" s="46" t="str">
        <f>_xlfn.IFNA(IF(VLOOKUP($D87,Organización_Modular!$F$10:$G$195,2,FALSE)=G$23,Itinerario!W87," ")," ")</f>
        <v xml:space="preserve"> </v>
      </c>
      <c r="H87" s="46" t="str">
        <f>_xlfn.IFNA(IF(VLOOKUP($D87,Organización_Modular!$F$10:$G$195,2,FALSE)=H$23,Itinerario!T87," ")," ")</f>
        <v xml:space="preserve"> </v>
      </c>
      <c r="I87" s="46" t="str">
        <f>_xlfn.IFNA(IF(VLOOKUP($D87,Organización_Modular!$F$10:$G$195,2,FALSE)=I$23,Itinerario!W87," ")," ")</f>
        <v xml:space="preserve"> </v>
      </c>
      <c r="J87" s="46" t="str">
        <f>_xlfn.IFNA(IF(VLOOKUP($D87,Organización_Modular!$F$10:$G$195,2,FALSE)=J$23,Itinerario!T87," ")," ")</f>
        <v xml:space="preserve"> </v>
      </c>
      <c r="K87" s="46" t="str">
        <f>_xlfn.IFNA(IF(VLOOKUP($D87,Organización_Modular!$F$10:$G$195,2,FALSE)=K$23,Itinerario!W87," ")," ")</f>
        <v xml:space="preserve"> </v>
      </c>
      <c r="L87" s="46" t="str">
        <f>_xlfn.IFNA(IF(VLOOKUP($D87,Organización_Modular!$F$10:$G$195,2,FALSE)=L$23,Itinerario!T87," ")," ")</f>
        <v xml:space="preserve"> </v>
      </c>
      <c r="M87" s="46" t="str">
        <f>_xlfn.IFNA(IF(VLOOKUP($D87,Organización_Modular!$F$10:$G$195,2,FALSE)=M$23,Itinerario!W87," ")," ")</f>
        <v xml:space="preserve"> </v>
      </c>
      <c r="N87" s="46">
        <f>_xlfn.IFNA(IF(VLOOKUP($D87,Organización_Modular!$F$10:$G$195,2,FALSE)=N$23,Itinerario!T87," ")," ")</f>
        <v>4</v>
      </c>
      <c r="O87" s="46">
        <f>_xlfn.IFNA(IF(VLOOKUP($D87,Organización_Modular!$F$10:$G$195,2,FALSE)=O$23,Itinerario!W87," ")," ")</f>
        <v>96</v>
      </c>
      <c r="P87" s="46" t="str">
        <f>_xlfn.IFNA(IF(VLOOKUP($D87,Organización_Modular!$F$10:$G$195,2,FALSE)=P$23,Itinerario!T87," ")," ")</f>
        <v xml:space="preserve"> </v>
      </c>
      <c r="Q87" s="46" t="str">
        <f>_xlfn.IFNA(IF(VLOOKUP($D87,Organización_Modular!$F$10:$G$195,2,FALSE)=Q$23,Itinerario!W87," ")," ")</f>
        <v xml:space="preserve"> </v>
      </c>
      <c r="R87" s="46">
        <f>Organización_Modular!H73</f>
        <v>2</v>
      </c>
      <c r="S87" s="46">
        <f>Organización_Modular!I73</f>
        <v>2</v>
      </c>
      <c r="T87" s="90">
        <f t="shared" ref="T87:T116" si="8">SUM(R87:S87)</f>
        <v>4</v>
      </c>
      <c r="U87" s="46">
        <f t="shared" si="3"/>
        <v>32</v>
      </c>
      <c r="V87" s="46">
        <f t="shared" si="4"/>
        <v>64</v>
      </c>
      <c r="W87" s="90">
        <f t="shared" si="5"/>
        <v>96</v>
      </c>
      <c r="X87" s="95">
        <f t="shared" si="6"/>
        <v>96</v>
      </c>
    </row>
    <row r="88" spans="1:24" ht="18" customHeight="1" x14ac:dyDescent="0.2">
      <c r="A88" s="333"/>
      <c r="B88" s="271"/>
      <c r="C88" s="334"/>
      <c r="D88" s="335" t="str">
        <f>Organización_Modular!F74</f>
        <v>Robotica Industrial</v>
      </c>
      <c r="E88" s="335"/>
      <c r="F88" s="46" t="str">
        <f>_xlfn.IFNA(IF(VLOOKUP($D88,Organización_Modular!$F$10:$G$195,2,FALSE)=F$23,Itinerario!T88," ")," ")</f>
        <v xml:space="preserve"> </v>
      </c>
      <c r="G88" s="46" t="str">
        <f>_xlfn.IFNA(IF(VLOOKUP($D88,Organización_Modular!$F$10:$G$195,2,FALSE)=G$23,Itinerario!W88," ")," ")</f>
        <v xml:space="preserve"> </v>
      </c>
      <c r="H88" s="46" t="str">
        <f>_xlfn.IFNA(IF(VLOOKUP($D88,Organización_Modular!$F$10:$G$195,2,FALSE)=H$23,Itinerario!T88," ")," ")</f>
        <v xml:space="preserve"> </v>
      </c>
      <c r="I88" s="46" t="str">
        <f>_xlfn.IFNA(IF(VLOOKUP($D88,Organización_Modular!$F$10:$G$195,2,FALSE)=I$23,Itinerario!W88," ")," ")</f>
        <v xml:space="preserve"> </v>
      </c>
      <c r="J88" s="46" t="str">
        <f>_xlfn.IFNA(IF(VLOOKUP($D88,Organización_Modular!$F$10:$G$195,2,FALSE)=J$23,Itinerario!T88," ")," ")</f>
        <v xml:space="preserve"> </v>
      </c>
      <c r="K88" s="46" t="str">
        <f>_xlfn.IFNA(IF(VLOOKUP($D88,Organización_Modular!$F$10:$G$195,2,FALSE)=K$23,Itinerario!W88," ")," ")</f>
        <v xml:space="preserve"> </v>
      </c>
      <c r="L88" s="46" t="str">
        <f>_xlfn.IFNA(IF(VLOOKUP($D88,Organización_Modular!$F$10:$G$195,2,FALSE)=L$23,Itinerario!T88," ")," ")</f>
        <v xml:space="preserve"> </v>
      </c>
      <c r="M88" s="46" t="str">
        <f>_xlfn.IFNA(IF(VLOOKUP($D88,Organización_Modular!$F$10:$G$195,2,FALSE)=M$23,Itinerario!W88," ")," ")</f>
        <v xml:space="preserve"> </v>
      </c>
      <c r="N88" s="46">
        <f>_xlfn.IFNA(IF(VLOOKUP($D88,Organización_Modular!$F$10:$G$195,2,FALSE)=N$23,Itinerario!T88," ")," ")</f>
        <v>5</v>
      </c>
      <c r="O88" s="46">
        <f>_xlfn.IFNA(IF(VLOOKUP($D88,Organización_Modular!$F$10:$G$195,2,FALSE)=O$23,Itinerario!W88," ")," ")</f>
        <v>112</v>
      </c>
      <c r="P88" s="46" t="str">
        <f>_xlfn.IFNA(IF(VLOOKUP($D88,Organización_Modular!$F$10:$G$195,2,FALSE)=P$23,Itinerario!T88," ")," ")</f>
        <v xml:space="preserve"> </v>
      </c>
      <c r="Q88" s="46" t="str">
        <f>_xlfn.IFNA(IF(VLOOKUP($D88,Organización_Modular!$F$10:$G$195,2,FALSE)=Q$23,Itinerario!W88," ")," ")</f>
        <v xml:space="preserve"> </v>
      </c>
      <c r="R88" s="46">
        <f>Organización_Modular!H74</f>
        <v>3</v>
      </c>
      <c r="S88" s="46">
        <f>Organización_Modular!I74</f>
        <v>2</v>
      </c>
      <c r="T88" s="90">
        <f t="shared" si="8"/>
        <v>5</v>
      </c>
      <c r="U88" s="46">
        <f t="shared" si="3"/>
        <v>48</v>
      </c>
      <c r="V88" s="46">
        <f t="shared" si="4"/>
        <v>64</v>
      </c>
      <c r="W88" s="90">
        <f t="shared" si="5"/>
        <v>112</v>
      </c>
      <c r="X88" s="95">
        <f t="shared" si="6"/>
        <v>112</v>
      </c>
    </row>
    <row r="89" spans="1:24" ht="18" customHeight="1" x14ac:dyDescent="0.2">
      <c r="A89" s="333"/>
      <c r="B89" s="271"/>
      <c r="C89" s="334"/>
      <c r="D89" s="335" t="str">
        <f>Organización_Modular!F75</f>
        <v>Diseño de maquinas automaticas</v>
      </c>
      <c r="E89" s="335"/>
      <c r="F89" s="46" t="str">
        <f>_xlfn.IFNA(IF(VLOOKUP($D89,Organización_Modular!$F$10:$G$195,2,FALSE)=F$23,Itinerario!T89," ")," ")</f>
        <v xml:space="preserve"> </v>
      </c>
      <c r="G89" s="46" t="str">
        <f>_xlfn.IFNA(IF(VLOOKUP($D89,Organización_Modular!$F$10:$G$195,2,FALSE)=G$23,Itinerario!W89," ")," ")</f>
        <v xml:space="preserve"> </v>
      </c>
      <c r="H89" s="46" t="str">
        <f>_xlfn.IFNA(IF(VLOOKUP($D89,Organización_Modular!$F$10:$G$195,2,FALSE)=H$23,Itinerario!T89," ")," ")</f>
        <v xml:space="preserve"> </v>
      </c>
      <c r="I89" s="46" t="str">
        <f>_xlfn.IFNA(IF(VLOOKUP($D89,Organización_Modular!$F$10:$G$195,2,FALSE)=I$23,Itinerario!W89," ")," ")</f>
        <v xml:space="preserve"> </v>
      </c>
      <c r="J89" s="46" t="str">
        <f>_xlfn.IFNA(IF(VLOOKUP($D89,Organización_Modular!$F$10:$G$195,2,FALSE)=J$23,Itinerario!T89," ")," ")</f>
        <v xml:space="preserve"> </v>
      </c>
      <c r="K89" s="46" t="str">
        <f>_xlfn.IFNA(IF(VLOOKUP($D89,Organización_Modular!$F$10:$G$195,2,FALSE)=K$23,Itinerario!W89," ")," ")</f>
        <v xml:space="preserve"> </v>
      </c>
      <c r="L89" s="46" t="str">
        <f>_xlfn.IFNA(IF(VLOOKUP($D89,Organización_Modular!$F$10:$G$195,2,FALSE)=L$23,Itinerario!T89," ")," ")</f>
        <v xml:space="preserve"> </v>
      </c>
      <c r="M89" s="46" t="str">
        <f>_xlfn.IFNA(IF(VLOOKUP($D89,Organización_Modular!$F$10:$G$195,2,FALSE)=M$23,Itinerario!W89," ")," ")</f>
        <v xml:space="preserve"> </v>
      </c>
      <c r="N89" s="46">
        <f>_xlfn.IFNA(IF(VLOOKUP($D89,Organización_Modular!$F$10:$G$195,2,FALSE)=N$23,Itinerario!T89," ")," ")</f>
        <v>5</v>
      </c>
      <c r="O89" s="46">
        <f>_xlfn.IFNA(IF(VLOOKUP($D89,Organización_Modular!$F$10:$G$195,2,FALSE)=O$23,Itinerario!W89," ")," ")</f>
        <v>112</v>
      </c>
      <c r="P89" s="46" t="str">
        <f>_xlfn.IFNA(IF(VLOOKUP($D89,Organización_Modular!$F$10:$G$195,2,FALSE)=P$23,Itinerario!T89," ")," ")</f>
        <v xml:space="preserve"> </v>
      </c>
      <c r="Q89" s="46" t="str">
        <f>_xlfn.IFNA(IF(VLOOKUP($D89,Organización_Modular!$F$10:$G$195,2,FALSE)=Q$23,Itinerario!W89," ")," ")</f>
        <v xml:space="preserve"> </v>
      </c>
      <c r="R89" s="46">
        <f>Organización_Modular!H75</f>
        <v>3</v>
      </c>
      <c r="S89" s="46">
        <f>Organización_Modular!I75</f>
        <v>2</v>
      </c>
      <c r="T89" s="90">
        <f t="shared" si="8"/>
        <v>5</v>
      </c>
      <c r="U89" s="46">
        <f t="shared" ref="U89:U152" si="9">+R89*$S$19</f>
        <v>48</v>
      </c>
      <c r="V89" s="46">
        <f t="shared" ref="V89:V152" si="10">+S89*$U$19</f>
        <v>64</v>
      </c>
      <c r="W89" s="90">
        <f t="shared" ref="W89:W152" si="11">SUM(U89:V89)</f>
        <v>112</v>
      </c>
      <c r="X89" s="95">
        <f t="shared" ref="X89:X152" si="12">W89</f>
        <v>112</v>
      </c>
    </row>
    <row r="90" spans="1:24" ht="18" customHeight="1" x14ac:dyDescent="0.2">
      <c r="A90" s="333"/>
      <c r="B90" s="271"/>
      <c r="C90" s="334"/>
      <c r="D90" s="335" t="str">
        <f>Organización_Modular!F76</f>
        <v>Domotica</v>
      </c>
      <c r="E90" s="335"/>
      <c r="F90" s="46" t="str">
        <f>_xlfn.IFNA(IF(VLOOKUP($D90,Organización_Modular!$F$10:$G$195,2,FALSE)=F$23,Itinerario!T90," ")," ")</f>
        <v xml:space="preserve"> </v>
      </c>
      <c r="G90" s="46" t="str">
        <f>_xlfn.IFNA(IF(VLOOKUP($D90,Organización_Modular!$F$10:$G$195,2,FALSE)=G$23,Itinerario!W90," ")," ")</f>
        <v xml:space="preserve"> </v>
      </c>
      <c r="H90" s="46" t="str">
        <f>_xlfn.IFNA(IF(VLOOKUP($D90,Organización_Modular!$F$10:$G$195,2,FALSE)=H$23,Itinerario!T90," ")," ")</f>
        <v xml:space="preserve"> </v>
      </c>
      <c r="I90" s="46" t="str">
        <f>_xlfn.IFNA(IF(VLOOKUP($D90,Organización_Modular!$F$10:$G$195,2,FALSE)=I$23,Itinerario!W90," ")," ")</f>
        <v xml:space="preserve"> </v>
      </c>
      <c r="J90" s="46" t="str">
        <f>_xlfn.IFNA(IF(VLOOKUP($D90,Organización_Modular!$F$10:$G$195,2,FALSE)=J$23,Itinerario!T90," ")," ")</f>
        <v xml:space="preserve"> </v>
      </c>
      <c r="K90" s="46" t="str">
        <f>_xlfn.IFNA(IF(VLOOKUP($D90,Organización_Modular!$F$10:$G$195,2,FALSE)=K$23,Itinerario!W90," ")," ")</f>
        <v xml:space="preserve"> </v>
      </c>
      <c r="L90" s="46" t="str">
        <f>_xlfn.IFNA(IF(VLOOKUP($D90,Organización_Modular!$F$10:$G$195,2,FALSE)=L$23,Itinerario!T90," ")," ")</f>
        <v xml:space="preserve"> </v>
      </c>
      <c r="M90" s="46" t="str">
        <f>_xlfn.IFNA(IF(VLOOKUP($D90,Organización_Modular!$F$10:$G$195,2,FALSE)=M$23,Itinerario!W90," ")," ")</f>
        <v xml:space="preserve"> </v>
      </c>
      <c r="N90" s="46" t="str">
        <f>_xlfn.IFNA(IF(VLOOKUP($D90,Organización_Modular!$F$10:$G$195,2,FALSE)=N$23,Itinerario!T90," ")," ")</f>
        <v xml:space="preserve"> </v>
      </c>
      <c r="O90" s="46" t="str">
        <f>_xlfn.IFNA(IF(VLOOKUP($D90,Organización_Modular!$F$10:$G$195,2,FALSE)=O$23,Itinerario!W90," ")," ")</f>
        <v xml:space="preserve"> </v>
      </c>
      <c r="P90" s="46">
        <f>_xlfn.IFNA(IF(VLOOKUP($D90,Organización_Modular!$F$10:$G$195,2,FALSE)=P$23,Itinerario!T90," ")," ")</f>
        <v>3</v>
      </c>
      <c r="Q90" s="46">
        <f>_xlfn.IFNA(IF(VLOOKUP($D90,Organización_Modular!$F$10:$G$195,2,FALSE)=Q$23,Itinerario!W90," ")," ")</f>
        <v>64</v>
      </c>
      <c r="R90" s="46">
        <f>Organización_Modular!H76</f>
        <v>2</v>
      </c>
      <c r="S90" s="46">
        <f>Organización_Modular!I76</f>
        <v>1</v>
      </c>
      <c r="T90" s="90">
        <f t="shared" si="8"/>
        <v>3</v>
      </c>
      <c r="U90" s="46">
        <f t="shared" si="9"/>
        <v>32</v>
      </c>
      <c r="V90" s="46">
        <f t="shared" si="10"/>
        <v>32</v>
      </c>
      <c r="W90" s="90">
        <f t="shared" si="11"/>
        <v>64</v>
      </c>
      <c r="X90" s="95">
        <f t="shared" si="12"/>
        <v>64</v>
      </c>
    </row>
    <row r="91" spans="1:24" ht="18" customHeight="1" x14ac:dyDescent="0.2">
      <c r="A91" s="333"/>
      <c r="B91" s="271"/>
      <c r="C91" s="334"/>
      <c r="D91" s="335" t="str">
        <f>Organización_Modular!F77</f>
        <v>Redes de comunicación Industrial</v>
      </c>
      <c r="E91" s="335"/>
      <c r="F91" s="46" t="str">
        <f>_xlfn.IFNA(IF(VLOOKUP($D91,Organización_Modular!$F$10:$G$195,2,FALSE)=F$23,Itinerario!T91," ")," ")</f>
        <v xml:space="preserve"> </v>
      </c>
      <c r="G91" s="46" t="str">
        <f>_xlfn.IFNA(IF(VLOOKUP($D91,Organización_Modular!$F$10:$G$195,2,FALSE)=G$23,Itinerario!W91," ")," ")</f>
        <v xml:space="preserve"> </v>
      </c>
      <c r="H91" s="46" t="str">
        <f>_xlfn.IFNA(IF(VLOOKUP($D91,Organización_Modular!$F$10:$G$195,2,FALSE)=H$23,Itinerario!T91," ")," ")</f>
        <v xml:space="preserve"> </v>
      </c>
      <c r="I91" s="46" t="str">
        <f>_xlfn.IFNA(IF(VLOOKUP($D91,Organización_Modular!$F$10:$G$195,2,FALSE)=I$23,Itinerario!W91," ")," ")</f>
        <v xml:space="preserve"> </v>
      </c>
      <c r="J91" s="46" t="str">
        <f>_xlfn.IFNA(IF(VLOOKUP($D91,Organización_Modular!$F$10:$G$195,2,FALSE)=J$23,Itinerario!T91," ")," ")</f>
        <v xml:space="preserve"> </v>
      </c>
      <c r="K91" s="46" t="str">
        <f>_xlfn.IFNA(IF(VLOOKUP($D91,Organización_Modular!$F$10:$G$195,2,FALSE)=K$23,Itinerario!W91," ")," ")</f>
        <v xml:space="preserve"> </v>
      </c>
      <c r="L91" s="46" t="str">
        <f>_xlfn.IFNA(IF(VLOOKUP($D91,Organización_Modular!$F$10:$G$195,2,FALSE)=L$23,Itinerario!T91," ")," ")</f>
        <v xml:space="preserve"> </v>
      </c>
      <c r="M91" s="46" t="str">
        <f>_xlfn.IFNA(IF(VLOOKUP($D91,Organización_Modular!$F$10:$G$195,2,FALSE)=M$23,Itinerario!W91," ")," ")</f>
        <v xml:space="preserve"> </v>
      </c>
      <c r="N91" s="46" t="str">
        <f>_xlfn.IFNA(IF(VLOOKUP($D91,Organización_Modular!$F$10:$G$195,2,FALSE)=N$23,Itinerario!T91," ")," ")</f>
        <v xml:space="preserve"> </v>
      </c>
      <c r="O91" s="46" t="str">
        <f>_xlfn.IFNA(IF(VLOOKUP($D91,Organización_Modular!$F$10:$G$195,2,FALSE)=O$23,Itinerario!W91," ")," ")</f>
        <v xml:space="preserve"> </v>
      </c>
      <c r="P91" s="46">
        <f>_xlfn.IFNA(IF(VLOOKUP($D91,Organización_Modular!$F$10:$G$195,2,FALSE)=P$23,Itinerario!T91," ")," ")</f>
        <v>5</v>
      </c>
      <c r="Q91" s="46">
        <f>_xlfn.IFNA(IF(VLOOKUP($D91,Organización_Modular!$F$10:$G$195,2,FALSE)=Q$23,Itinerario!W91," ")," ")</f>
        <v>112</v>
      </c>
      <c r="R91" s="46">
        <f>Organización_Modular!H77</f>
        <v>3</v>
      </c>
      <c r="S91" s="46">
        <f>Organización_Modular!I77</f>
        <v>2</v>
      </c>
      <c r="T91" s="90">
        <f t="shared" si="8"/>
        <v>5</v>
      </c>
      <c r="U91" s="46">
        <f t="shared" si="9"/>
        <v>48</v>
      </c>
      <c r="V91" s="46">
        <f t="shared" si="10"/>
        <v>64</v>
      </c>
      <c r="W91" s="90">
        <f t="shared" si="11"/>
        <v>112</v>
      </c>
      <c r="X91" s="95">
        <f t="shared" si="12"/>
        <v>112</v>
      </c>
    </row>
    <row r="92" spans="1:24" ht="18" customHeight="1" x14ac:dyDescent="0.2">
      <c r="A92" s="333"/>
      <c r="B92" s="271"/>
      <c r="C92" s="334"/>
      <c r="D92" s="335" t="str">
        <f>Organización_Modular!F78</f>
        <v xml:space="preserve">Supervisión scada </v>
      </c>
      <c r="E92" s="335"/>
      <c r="F92" s="46" t="str">
        <f>_xlfn.IFNA(IF(VLOOKUP($D92,Organización_Modular!$F$10:$G$195,2,FALSE)=F$23,Itinerario!T92," ")," ")</f>
        <v xml:space="preserve"> </v>
      </c>
      <c r="G92" s="46" t="str">
        <f>_xlfn.IFNA(IF(VLOOKUP($D92,Organización_Modular!$F$10:$G$195,2,FALSE)=G$23,Itinerario!W92," ")," ")</f>
        <v xml:space="preserve"> </v>
      </c>
      <c r="H92" s="46" t="str">
        <f>_xlfn.IFNA(IF(VLOOKUP($D92,Organización_Modular!$F$10:$G$195,2,FALSE)=H$23,Itinerario!T92," ")," ")</f>
        <v xml:space="preserve"> </v>
      </c>
      <c r="I92" s="46" t="str">
        <f>_xlfn.IFNA(IF(VLOOKUP($D92,Organización_Modular!$F$10:$G$195,2,FALSE)=I$23,Itinerario!W92," ")," ")</f>
        <v xml:space="preserve"> </v>
      </c>
      <c r="J92" s="46" t="str">
        <f>_xlfn.IFNA(IF(VLOOKUP($D92,Organización_Modular!$F$10:$G$195,2,FALSE)=J$23,Itinerario!T92," ")," ")</f>
        <v xml:space="preserve"> </v>
      </c>
      <c r="K92" s="46" t="str">
        <f>_xlfn.IFNA(IF(VLOOKUP($D92,Organización_Modular!$F$10:$G$195,2,FALSE)=K$23,Itinerario!W92," ")," ")</f>
        <v xml:space="preserve"> </v>
      </c>
      <c r="L92" s="46" t="str">
        <f>_xlfn.IFNA(IF(VLOOKUP($D92,Organización_Modular!$F$10:$G$195,2,FALSE)=L$23,Itinerario!T92," ")," ")</f>
        <v xml:space="preserve"> </v>
      </c>
      <c r="M92" s="46" t="str">
        <f>_xlfn.IFNA(IF(VLOOKUP($D92,Organización_Modular!$F$10:$G$195,2,FALSE)=M$23,Itinerario!W92," ")," ")</f>
        <v xml:space="preserve"> </v>
      </c>
      <c r="N92" s="46" t="str">
        <f>_xlfn.IFNA(IF(VLOOKUP($D92,Organización_Modular!$F$10:$G$195,2,FALSE)=N$23,Itinerario!T92," ")," ")</f>
        <v xml:space="preserve"> </v>
      </c>
      <c r="O92" s="46" t="str">
        <f>_xlfn.IFNA(IF(VLOOKUP($D92,Organización_Modular!$F$10:$G$195,2,FALSE)=O$23,Itinerario!W92," ")," ")</f>
        <v xml:space="preserve"> </v>
      </c>
      <c r="P92" s="46">
        <f>_xlfn.IFNA(IF(VLOOKUP($D92,Organización_Modular!$F$10:$G$195,2,FALSE)=P$23,Itinerario!T92," ")," ")</f>
        <v>5</v>
      </c>
      <c r="Q92" s="46">
        <f>_xlfn.IFNA(IF(VLOOKUP($D92,Organización_Modular!$F$10:$G$195,2,FALSE)=Q$23,Itinerario!W92," ")," ")</f>
        <v>112</v>
      </c>
      <c r="R92" s="46">
        <f>Organización_Modular!H78</f>
        <v>3</v>
      </c>
      <c r="S92" s="46">
        <f>Organización_Modular!I78</f>
        <v>2</v>
      </c>
      <c r="T92" s="90">
        <f t="shared" si="8"/>
        <v>5</v>
      </c>
      <c r="U92" s="46">
        <f t="shared" si="9"/>
        <v>48</v>
      </c>
      <c r="V92" s="46">
        <f t="shared" si="10"/>
        <v>64</v>
      </c>
      <c r="W92" s="90">
        <f t="shared" si="11"/>
        <v>112</v>
      </c>
      <c r="X92" s="95">
        <f t="shared" si="12"/>
        <v>112</v>
      </c>
    </row>
    <row r="93" spans="1:24" ht="18" customHeight="1" x14ac:dyDescent="0.2">
      <c r="A93" s="333"/>
      <c r="B93" s="271"/>
      <c r="C93" s="334"/>
      <c r="D93" s="335" t="str">
        <f>Organización_Modular!F79</f>
        <v>Sistemas de automatización de transporte de fluidos</v>
      </c>
      <c r="E93" s="335"/>
      <c r="F93" s="46" t="str">
        <f>_xlfn.IFNA(IF(VLOOKUP($D93,Organización_Modular!$F$10:$G$195,2,FALSE)=F$23,Itinerario!T93," ")," ")</f>
        <v xml:space="preserve"> </v>
      </c>
      <c r="G93" s="46" t="str">
        <f>_xlfn.IFNA(IF(VLOOKUP($D93,Organización_Modular!$F$10:$G$195,2,FALSE)=G$23,Itinerario!W93," ")," ")</f>
        <v xml:space="preserve"> </v>
      </c>
      <c r="H93" s="46" t="str">
        <f>_xlfn.IFNA(IF(VLOOKUP($D93,Organización_Modular!$F$10:$G$195,2,FALSE)=H$23,Itinerario!T93," ")," ")</f>
        <v xml:space="preserve"> </v>
      </c>
      <c r="I93" s="46" t="str">
        <f>_xlfn.IFNA(IF(VLOOKUP($D93,Organización_Modular!$F$10:$G$195,2,FALSE)=I$23,Itinerario!W93," ")," ")</f>
        <v xml:space="preserve"> </v>
      </c>
      <c r="J93" s="46" t="str">
        <f>_xlfn.IFNA(IF(VLOOKUP($D93,Organización_Modular!$F$10:$G$195,2,FALSE)=J$23,Itinerario!T93," ")," ")</f>
        <v xml:space="preserve"> </v>
      </c>
      <c r="K93" s="46" t="str">
        <f>_xlfn.IFNA(IF(VLOOKUP($D93,Organización_Modular!$F$10:$G$195,2,FALSE)=K$23,Itinerario!W93," ")," ")</f>
        <v xml:space="preserve"> </v>
      </c>
      <c r="L93" s="46" t="str">
        <f>_xlfn.IFNA(IF(VLOOKUP($D93,Organización_Modular!$F$10:$G$195,2,FALSE)=L$23,Itinerario!T93," ")," ")</f>
        <v xml:space="preserve"> </v>
      </c>
      <c r="M93" s="46" t="str">
        <f>_xlfn.IFNA(IF(VLOOKUP($D93,Organización_Modular!$F$10:$G$195,2,FALSE)=M$23,Itinerario!W93," ")," ")</f>
        <v xml:space="preserve"> </v>
      </c>
      <c r="N93" s="46" t="str">
        <f>_xlfn.IFNA(IF(VLOOKUP($D93,Organización_Modular!$F$10:$G$195,2,FALSE)=N$23,Itinerario!T93," ")," ")</f>
        <v xml:space="preserve"> </v>
      </c>
      <c r="O93" s="46" t="str">
        <f>_xlfn.IFNA(IF(VLOOKUP($D93,Organización_Modular!$F$10:$G$195,2,FALSE)=O$23,Itinerario!W93," ")," ")</f>
        <v xml:space="preserve"> </v>
      </c>
      <c r="P93" s="46">
        <f>_xlfn.IFNA(IF(VLOOKUP($D93,Organización_Modular!$F$10:$G$195,2,FALSE)=P$23,Itinerario!T93," ")," ")</f>
        <v>3</v>
      </c>
      <c r="Q93" s="46">
        <f>_xlfn.IFNA(IF(VLOOKUP($D93,Organización_Modular!$F$10:$G$195,2,FALSE)=Q$23,Itinerario!W93," ")," ")</f>
        <v>80</v>
      </c>
      <c r="R93" s="46">
        <f>Organización_Modular!H79</f>
        <v>1</v>
      </c>
      <c r="S93" s="46">
        <f>Organización_Modular!I79</f>
        <v>2</v>
      </c>
      <c r="T93" s="90">
        <f t="shared" si="8"/>
        <v>3</v>
      </c>
      <c r="U93" s="46">
        <f t="shared" si="9"/>
        <v>16</v>
      </c>
      <c r="V93" s="46">
        <f t="shared" si="10"/>
        <v>64</v>
      </c>
      <c r="W93" s="90">
        <f t="shared" si="11"/>
        <v>80</v>
      </c>
      <c r="X93" s="95">
        <f t="shared" si="12"/>
        <v>80</v>
      </c>
    </row>
    <row r="94" spans="1:24" ht="18" customHeight="1" x14ac:dyDescent="0.2">
      <c r="A94" s="333"/>
      <c r="B94" s="271"/>
      <c r="C94" s="334"/>
      <c r="D94" s="335" t="str">
        <f>Organización_Modular!F80</f>
        <v>Sistemas de automatización de equipos biomédicos</v>
      </c>
      <c r="E94" s="335"/>
      <c r="F94" s="46" t="str">
        <f>_xlfn.IFNA(IF(VLOOKUP($D94,Organización_Modular!$F$10:$G$195,2,FALSE)=F$23,Itinerario!T94," ")," ")</f>
        <v xml:space="preserve"> </v>
      </c>
      <c r="G94" s="46" t="str">
        <f>_xlfn.IFNA(IF(VLOOKUP($D94,Organización_Modular!$F$10:$G$195,2,FALSE)=G$23,Itinerario!W94," ")," ")</f>
        <v xml:space="preserve"> </v>
      </c>
      <c r="H94" s="46" t="str">
        <f>_xlfn.IFNA(IF(VLOOKUP($D94,Organización_Modular!$F$10:$G$195,2,FALSE)=H$23,Itinerario!T94," ")," ")</f>
        <v xml:space="preserve"> </v>
      </c>
      <c r="I94" s="46" t="str">
        <f>_xlfn.IFNA(IF(VLOOKUP($D94,Organización_Modular!$F$10:$G$195,2,FALSE)=I$23,Itinerario!W94," ")," ")</f>
        <v xml:space="preserve"> </v>
      </c>
      <c r="J94" s="46" t="str">
        <f>_xlfn.IFNA(IF(VLOOKUP($D94,Organización_Modular!$F$10:$G$195,2,FALSE)=J$23,Itinerario!T94," ")," ")</f>
        <v xml:space="preserve"> </v>
      </c>
      <c r="K94" s="46" t="str">
        <f>_xlfn.IFNA(IF(VLOOKUP($D94,Organización_Modular!$F$10:$G$195,2,FALSE)=K$23,Itinerario!W94," ")," ")</f>
        <v xml:space="preserve"> </v>
      </c>
      <c r="L94" s="46" t="str">
        <f>_xlfn.IFNA(IF(VLOOKUP($D94,Organización_Modular!$F$10:$G$195,2,FALSE)=L$23,Itinerario!T94," ")," ")</f>
        <v xml:space="preserve"> </v>
      </c>
      <c r="M94" s="46" t="str">
        <f>_xlfn.IFNA(IF(VLOOKUP($D94,Organización_Modular!$F$10:$G$195,2,FALSE)=M$23,Itinerario!W94," ")," ")</f>
        <v xml:space="preserve"> </v>
      </c>
      <c r="N94" s="46" t="str">
        <f>_xlfn.IFNA(IF(VLOOKUP($D94,Organización_Modular!$F$10:$G$195,2,FALSE)=N$23,Itinerario!T94," ")," ")</f>
        <v xml:space="preserve"> </v>
      </c>
      <c r="O94" s="46" t="str">
        <f>_xlfn.IFNA(IF(VLOOKUP($D94,Organización_Modular!$F$10:$G$195,2,FALSE)=O$23,Itinerario!W94," ")," ")</f>
        <v xml:space="preserve"> </v>
      </c>
      <c r="P94" s="46">
        <f>_xlfn.IFNA(IF(VLOOKUP($D94,Organización_Modular!$F$10:$G$195,2,FALSE)=P$23,Itinerario!T94," ")," ")</f>
        <v>3</v>
      </c>
      <c r="Q94" s="46">
        <f>_xlfn.IFNA(IF(VLOOKUP($D94,Organización_Modular!$F$10:$G$195,2,FALSE)=Q$23,Itinerario!W94," ")," ")</f>
        <v>64</v>
      </c>
      <c r="R94" s="46">
        <f>Organización_Modular!H80</f>
        <v>2</v>
      </c>
      <c r="S94" s="46">
        <f>Organización_Modular!I80</f>
        <v>1</v>
      </c>
      <c r="T94" s="90">
        <f t="shared" si="8"/>
        <v>3</v>
      </c>
      <c r="U94" s="46">
        <f t="shared" si="9"/>
        <v>32</v>
      </c>
      <c r="V94" s="46">
        <f t="shared" si="10"/>
        <v>32</v>
      </c>
      <c r="W94" s="90">
        <f t="shared" si="11"/>
        <v>64</v>
      </c>
      <c r="X94" s="95">
        <f t="shared" si="12"/>
        <v>64</v>
      </c>
    </row>
    <row r="95" spans="1:24" ht="0.75" customHeight="1" x14ac:dyDescent="0.2">
      <c r="A95" s="333"/>
      <c r="B95" s="271"/>
      <c r="C95" s="334"/>
      <c r="D95" s="335">
        <f>Organización_Modular!F81</f>
        <v>0</v>
      </c>
      <c r="E95" s="335"/>
      <c r="F95" s="46" t="str">
        <f>_xlfn.IFNA(IF(VLOOKUP($D95,Organización_Modular!$F$10:$G$195,2,FALSE)=F$23,Itinerario!T95," ")," ")</f>
        <v xml:space="preserve"> </v>
      </c>
      <c r="G95" s="46" t="str">
        <f>_xlfn.IFNA(IF(VLOOKUP($D95,Organización_Modular!$F$10:$G$195,2,FALSE)=G$23,Itinerario!W95," ")," ")</f>
        <v xml:space="preserve"> </v>
      </c>
      <c r="H95" s="46" t="str">
        <f>_xlfn.IFNA(IF(VLOOKUP($D95,Organización_Modular!$F$10:$G$195,2,FALSE)=H$23,Itinerario!T95," ")," ")</f>
        <v xml:space="preserve"> </v>
      </c>
      <c r="I95" s="46" t="str">
        <f>_xlfn.IFNA(IF(VLOOKUP($D95,Organización_Modular!$F$10:$G$195,2,FALSE)=I$23,Itinerario!W95," ")," ")</f>
        <v xml:space="preserve"> </v>
      </c>
      <c r="J95" s="46" t="str">
        <f>_xlfn.IFNA(IF(VLOOKUP($D95,Organización_Modular!$F$10:$G$195,2,FALSE)=J$23,Itinerario!T95," ")," ")</f>
        <v xml:space="preserve"> </v>
      </c>
      <c r="K95" s="46" t="str">
        <f>_xlfn.IFNA(IF(VLOOKUP($D95,Organización_Modular!$F$10:$G$195,2,FALSE)=K$23,Itinerario!W95," ")," ")</f>
        <v xml:space="preserve"> </v>
      </c>
      <c r="L95" s="46" t="str">
        <f>_xlfn.IFNA(IF(VLOOKUP($D95,Organización_Modular!$F$10:$G$195,2,FALSE)=L$23,Itinerario!T95," ")," ")</f>
        <v xml:space="preserve"> </v>
      </c>
      <c r="M95" s="46" t="str">
        <f>_xlfn.IFNA(IF(VLOOKUP($D95,Organización_Modular!$F$10:$G$195,2,FALSE)=M$23,Itinerario!W95," ")," ")</f>
        <v xml:space="preserve"> </v>
      </c>
      <c r="N95" s="46" t="str">
        <f>_xlfn.IFNA(IF(VLOOKUP($D95,Organización_Modular!$F$10:$G$195,2,FALSE)=N$23,Itinerario!T95," ")," ")</f>
        <v xml:space="preserve"> </v>
      </c>
      <c r="O95" s="46" t="str">
        <f>_xlfn.IFNA(IF(VLOOKUP($D95,Organización_Modular!$F$10:$G$195,2,FALSE)=O$23,Itinerario!W95," ")," ")</f>
        <v xml:space="preserve"> </v>
      </c>
      <c r="P95" s="46" t="str">
        <f>_xlfn.IFNA(IF(VLOOKUP($D95,Organización_Modular!$F$10:$G$195,2,FALSE)=P$23,Itinerario!T95," ")," ")</f>
        <v xml:space="preserve"> </v>
      </c>
      <c r="Q95" s="46" t="str">
        <f>_xlfn.IFNA(IF(VLOOKUP($D95,Organización_Modular!$F$10:$G$195,2,FALSE)=Q$23,Itinerario!W95," ")," ")</f>
        <v xml:space="preserve"> </v>
      </c>
      <c r="R95" s="46">
        <f>Organización_Modular!H81</f>
        <v>0</v>
      </c>
      <c r="S95" s="46">
        <f>Organización_Modular!I81</f>
        <v>0</v>
      </c>
      <c r="T95" s="90">
        <f t="shared" si="8"/>
        <v>0</v>
      </c>
      <c r="U95" s="46">
        <f t="shared" si="9"/>
        <v>0</v>
      </c>
      <c r="V95" s="46">
        <f t="shared" si="10"/>
        <v>0</v>
      </c>
      <c r="W95" s="90">
        <f t="shared" si="11"/>
        <v>0</v>
      </c>
      <c r="X95" s="95">
        <f t="shared" si="12"/>
        <v>0</v>
      </c>
    </row>
    <row r="96" spans="1:24" ht="18" hidden="1" customHeight="1" x14ac:dyDescent="0.2">
      <c r="A96" s="333"/>
      <c r="B96" s="271"/>
      <c r="C96" s="334"/>
      <c r="D96" s="335">
        <f>Organización_Modular!F82</f>
        <v>0</v>
      </c>
      <c r="E96" s="335"/>
      <c r="F96" s="46" t="str">
        <f>_xlfn.IFNA(IF(VLOOKUP($D96,Organización_Modular!$F$10:$G$195,2,FALSE)=F$23,Itinerario!T96," ")," ")</f>
        <v xml:space="preserve"> </v>
      </c>
      <c r="G96" s="46" t="str">
        <f>_xlfn.IFNA(IF(VLOOKUP($D96,Organización_Modular!$F$10:$G$195,2,FALSE)=G$23,Itinerario!W96," ")," ")</f>
        <v xml:space="preserve"> </v>
      </c>
      <c r="H96" s="46" t="str">
        <f>_xlfn.IFNA(IF(VLOOKUP($D96,Organización_Modular!$F$10:$G$195,2,FALSE)=H$23,Itinerario!T96," ")," ")</f>
        <v xml:space="preserve"> </v>
      </c>
      <c r="I96" s="46" t="str">
        <f>_xlfn.IFNA(IF(VLOOKUP($D96,Organización_Modular!$F$10:$G$195,2,FALSE)=I$23,Itinerario!W96," ")," ")</f>
        <v xml:space="preserve"> </v>
      </c>
      <c r="J96" s="46" t="str">
        <f>_xlfn.IFNA(IF(VLOOKUP($D96,Organización_Modular!$F$10:$G$195,2,FALSE)=J$23,Itinerario!T96," ")," ")</f>
        <v xml:space="preserve"> </v>
      </c>
      <c r="K96" s="46" t="str">
        <f>_xlfn.IFNA(IF(VLOOKUP($D96,Organización_Modular!$F$10:$G$195,2,FALSE)=K$23,Itinerario!W96," ")," ")</f>
        <v xml:space="preserve"> </v>
      </c>
      <c r="L96" s="46" t="str">
        <f>_xlfn.IFNA(IF(VLOOKUP($D96,Organización_Modular!$F$10:$G$195,2,FALSE)=L$23,Itinerario!T96," ")," ")</f>
        <v xml:space="preserve"> </v>
      </c>
      <c r="M96" s="46" t="str">
        <f>_xlfn.IFNA(IF(VLOOKUP($D96,Organización_Modular!$F$10:$G$195,2,FALSE)=M$23,Itinerario!W96," ")," ")</f>
        <v xml:space="preserve"> </v>
      </c>
      <c r="N96" s="46" t="str">
        <f>_xlfn.IFNA(IF(VLOOKUP($D96,Organización_Modular!$F$10:$G$195,2,FALSE)=N$23,Itinerario!T96," ")," ")</f>
        <v xml:space="preserve"> </v>
      </c>
      <c r="O96" s="46" t="str">
        <f>_xlfn.IFNA(IF(VLOOKUP($D96,Organización_Modular!$F$10:$G$195,2,FALSE)=O$23,Itinerario!W96," ")," ")</f>
        <v xml:space="preserve"> </v>
      </c>
      <c r="P96" s="46" t="str">
        <f>_xlfn.IFNA(IF(VLOOKUP($D96,Organización_Modular!$F$10:$G$195,2,FALSE)=P$23,Itinerario!T96," ")," ")</f>
        <v xml:space="preserve"> </v>
      </c>
      <c r="Q96" s="46" t="str">
        <f>_xlfn.IFNA(IF(VLOOKUP($D96,Organización_Modular!$F$10:$G$195,2,FALSE)=Q$23,Itinerario!W96," ")," ")</f>
        <v xml:space="preserve"> </v>
      </c>
      <c r="R96" s="46">
        <f>Organización_Modular!H82</f>
        <v>0</v>
      </c>
      <c r="S96" s="46">
        <f>Organización_Modular!I82</f>
        <v>0</v>
      </c>
      <c r="T96" s="90">
        <f t="shared" si="8"/>
        <v>0</v>
      </c>
      <c r="U96" s="46">
        <f t="shared" si="9"/>
        <v>0</v>
      </c>
      <c r="V96" s="46">
        <f t="shared" si="10"/>
        <v>0</v>
      </c>
      <c r="W96" s="90">
        <f t="shared" si="11"/>
        <v>0</v>
      </c>
      <c r="X96" s="95">
        <f t="shared" si="12"/>
        <v>0</v>
      </c>
    </row>
    <row r="97" spans="1:24" ht="18" hidden="1" customHeight="1" x14ac:dyDescent="0.2">
      <c r="A97" s="333"/>
      <c r="B97" s="271"/>
      <c r="C97" s="334"/>
      <c r="D97" s="335">
        <f>Organización_Modular!F83</f>
        <v>0</v>
      </c>
      <c r="E97" s="335"/>
      <c r="F97" s="46" t="str">
        <f>_xlfn.IFNA(IF(VLOOKUP($D97,Organización_Modular!$F$10:$G$195,2,FALSE)=F$23,Itinerario!T97," ")," ")</f>
        <v xml:space="preserve"> </v>
      </c>
      <c r="G97" s="46" t="str">
        <f>_xlfn.IFNA(IF(VLOOKUP($D97,Organización_Modular!$F$10:$G$195,2,FALSE)=G$23,Itinerario!W97," ")," ")</f>
        <v xml:space="preserve"> </v>
      </c>
      <c r="H97" s="46" t="str">
        <f>_xlfn.IFNA(IF(VLOOKUP($D97,Organización_Modular!$F$10:$G$195,2,FALSE)=H$23,Itinerario!T97," ")," ")</f>
        <v xml:space="preserve"> </v>
      </c>
      <c r="I97" s="46" t="str">
        <f>_xlfn.IFNA(IF(VLOOKUP($D97,Organización_Modular!$F$10:$G$195,2,FALSE)=I$23,Itinerario!W97," ")," ")</f>
        <v xml:space="preserve"> </v>
      </c>
      <c r="J97" s="46" t="str">
        <f>_xlfn.IFNA(IF(VLOOKUP($D97,Organización_Modular!$F$10:$G$195,2,FALSE)=J$23,Itinerario!T97," ")," ")</f>
        <v xml:space="preserve"> </v>
      </c>
      <c r="K97" s="46" t="str">
        <f>_xlfn.IFNA(IF(VLOOKUP($D97,Organización_Modular!$F$10:$G$195,2,FALSE)=K$23,Itinerario!W97," ")," ")</f>
        <v xml:space="preserve"> </v>
      </c>
      <c r="L97" s="46" t="str">
        <f>_xlfn.IFNA(IF(VLOOKUP($D97,Organización_Modular!$F$10:$G$195,2,FALSE)=L$23,Itinerario!T97," ")," ")</f>
        <v xml:space="preserve"> </v>
      </c>
      <c r="M97" s="46" t="str">
        <f>_xlfn.IFNA(IF(VLOOKUP($D97,Organización_Modular!$F$10:$G$195,2,FALSE)=M$23,Itinerario!W97," ")," ")</f>
        <v xml:space="preserve"> </v>
      </c>
      <c r="N97" s="46" t="str">
        <f>_xlfn.IFNA(IF(VLOOKUP($D97,Organización_Modular!$F$10:$G$195,2,FALSE)=N$23,Itinerario!T97," ")," ")</f>
        <v xml:space="preserve"> </v>
      </c>
      <c r="O97" s="46" t="str">
        <f>_xlfn.IFNA(IF(VLOOKUP($D97,Organización_Modular!$F$10:$G$195,2,FALSE)=O$23,Itinerario!W97," ")," ")</f>
        <v xml:space="preserve"> </v>
      </c>
      <c r="P97" s="46" t="str">
        <f>_xlfn.IFNA(IF(VLOOKUP($D97,Organización_Modular!$F$10:$G$195,2,FALSE)=P$23,Itinerario!T97," ")," ")</f>
        <v xml:space="preserve"> </v>
      </c>
      <c r="Q97" s="46" t="str">
        <f>_xlfn.IFNA(IF(VLOOKUP($D97,Organización_Modular!$F$10:$G$195,2,FALSE)=Q$23,Itinerario!W97," ")," ")</f>
        <v xml:space="preserve"> </v>
      </c>
      <c r="R97" s="46">
        <f>Organización_Modular!H83</f>
        <v>0</v>
      </c>
      <c r="S97" s="46">
        <f>Organización_Modular!I83</f>
        <v>0</v>
      </c>
      <c r="T97" s="90">
        <f t="shared" si="8"/>
        <v>0</v>
      </c>
      <c r="U97" s="46">
        <f t="shared" si="9"/>
        <v>0</v>
      </c>
      <c r="V97" s="46">
        <f t="shared" si="10"/>
        <v>0</v>
      </c>
      <c r="W97" s="90">
        <f t="shared" si="11"/>
        <v>0</v>
      </c>
      <c r="X97" s="95">
        <f t="shared" si="12"/>
        <v>0</v>
      </c>
    </row>
    <row r="98" spans="1:24" ht="18" hidden="1" customHeight="1" x14ac:dyDescent="0.2">
      <c r="A98" s="333"/>
      <c r="B98" s="271"/>
      <c r="C98" s="334"/>
      <c r="D98" s="335">
        <f>Organización_Modular!F84</f>
        <v>0</v>
      </c>
      <c r="E98" s="335"/>
      <c r="F98" s="46" t="str">
        <f>_xlfn.IFNA(IF(VLOOKUP($D98,Organización_Modular!$F$10:$G$195,2,FALSE)=F$23,Itinerario!T98," ")," ")</f>
        <v xml:space="preserve"> </v>
      </c>
      <c r="G98" s="46" t="str">
        <f>_xlfn.IFNA(IF(VLOOKUP($D98,Organización_Modular!$F$10:$G$195,2,FALSE)=G$23,Itinerario!W98," ")," ")</f>
        <v xml:space="preserve"> </v>
      </c>
      <c r="H98" s="46" t="str">
        <f>_xlfn.IFNA(IF(VLOOKUP($D98,Organización_Modular!$F$10:$G$195,2,FALSE)=H$23,Itinerario!T98," ")," ")</f>
        <v xml:space="preserve"> </v>
      </c>
      <c r="I98" s="46" t="str">
        <f>_xlfn.IFNA(IF(VLOOKUP($D98,Organización_Modular!$F$10:$G$195,2,FALSE)=I$23,Itinerario!W98," ")," ")</f>
        <v xml:space="preserve"> </v>
      </c>
      <c r="J98" s="46" t="str">
        <f>_xlfn.IFNA(IF(VLOOKUP($D98,Organización_Modular!$F$10:$G$195,2,FALSE)=J$23,Itinerario!T98," ")," ")</f>
        <v xml:space="preserve"> </v>
      </c>
      <c r="K98" s="46" t="str">
        <f>_xlfn.IFNA(IF(VLOOKUP($D98,Organización_Modular!$F$10:$G$195,2,FALSE)=K$23,Itinerario!W98," ")," ")</f>
        <v xml:space="preserve"> </v>
      </c>
      <c r="L98" s="46" t="str">
        <f>_xlfn.IFNA(IF(VLOOKUP($D98,Organización_Modular!$F$10:$G$195,2,FALSE)=L$23,Itinerario!T98," ")," ")</f>
        <v xml:space="preserve"> </v>
      </c>
      <c r="M98" s="46" t="str">
        <f>_xlfn.IFNA(IF(VLOOKUP($D98,Organización_Modular!$F$10:$G$195,2,FALSE)=M$23,Itinerario!W98," ")," ")</f>
        <v xml:space="preserve"> </v>
      </c>
      <c r="N98" s="46" t="str">
        <f>_xlfn.IFNA(IF(VLOOKUP($D98,Organización_Modular!$F$10:$G$195,2,FALSE)=N$23,Itinerario!T98," ")," ")</f>
        <v xml:space="preserve"> </v>
      </c>
      <c r="O98" s="46" t="str">
        <f>_xlfn.IFNA(IF(VLOOKUP($D98,Organización_Modular!$F$10:$G$195,2,FALSE)=O$23,Itinerario!W98," ")," ")</f>
        <v xml:space="preserve"> </v>
      </c>
      <c r="P98" s="46" t="str">
        <f>_xlfn.IFNA(IF(VLOOKUP($D98,Organización_Modular!$F$10:$G$195,2,FALSE)=P$23,Itinerario!T98," ")," ")</f>
        <v xml:space="preserve"> </v>
      </c>
      <c r="Q98" s="46" t="str">
        <f>_xlfn.IFNA(IF(VLOOKUP($D98,Organización_Modular!$F$10:$G$195,2,FALSE)=Q$23,Itinerario!W98," ")," ")</f>
        <v xml:space="preserve"> </v>
      </c>
      <c r="R98" s="46">
        <f>Organización_Modular!H84</f>
        <v>0</v>
      </c>
      <c r="S98" s="46">
        <f>Organización_Modular!I84</f>
        <v>0</v>
      </c>
      <c r="T98" s="90">
        <f t="shared" si="8"/>
        <v>0</v>
      </c>
      <c r="U98" s="46">
        <f t="shared" si="9"/>
        <v>0</v>
      </c>
      <c r="V98" s="46">
        <f t="shared" si="10"/>
        <v>0</v>
      </c>
      <c r="W98" s="90">
        <f t="shared" si="11"/>
        <v>0</v>
      </c>
      <c r="X98" s="95">
        <f t="shared" si="12"/>
        <v>0</v>
      </c>
    </row>
    <row r="99" spans="1:24" ht="18" hidden="1" customHeight="1" x14ac:dyDescent="0.2">
      <c r="A99" s="333"/>
      <c r="B99" s="271"/>
      <c r="C99" s="334"/>
      <c r="D99" s="335">
        <f>Organización_Modular!F85</f>
        <v>0</v>
      </c>
      <c r="E99" s="335"/>
      <c r="F99" s="46" t="str">
        <f>_xlfn.IFNA(IF(VLOOKUP($D99,Organización_Modular!$F$10:$G$195,2,FALSE)=F$23,Itinerario!T99," ")," ")</f>
        <v xml:space="preserve"> </v>
      </c>
      <c r="G99" s="46" t="str">
        <f>_xlfn.IFNA(IF(VLOOKUP($D99,Organización_Modular!$F$10:$G$195,2,FALSE)=G$23,Itinerario!W99," ")," ")</f>
        <v xml:space="preserve"> </v>
      </c>
      <c r="H99" s="46" t="str">
        <f>_xlfn.IFNA(IF(VLOOKUP($D99,Organización_Modular!$F$10:$G$195,2,FALSE)=H$23,Itinerario!T99," ")," ")</f>
        <v xml:space="preserve"> </v>
      </c>
      <c r="I99" s="46" t="str">
        <f>_xlfn.IFNA(IF(VLOOKUP($D99,Organización_Modular!$F$10:$G$195,2,FALSE)=I$23,Itinerario!W99," ")," ")</f>
        <v xml:space="preserve"> </v>
      </c>
      <c r="J99" s="46" t="str">
        <f>_xlfn.IFNA(IF(VLOOKUP($D99,Organización_Modular!$F$10:$G$195,2,FALSE)=J$23,Itinerario!T99," ")," ")</f>
        <v xml:space="preserve"> </v>
      </c>
      <c r="K99" s="46" t="str">
        <f>_xlfn.IFNA(IF(VLOOKUP($D99,Organización_Modular!$F$10:$G$195,2,FALSE)=K$23,Itinerario!W99," ")," ")</f>
        <v xml:space="preserve"> </v>
      </c>
      <c r="L99" s="46" t="str">
        <f>_xlfn.IFNA(IF(VLOOKUP($D99,Organización_Modular!$F$10:$G$195,2,FALSE)=L$23,Itinerario!T99," ")," ")</f>
        <v xml:space="preserve"> </v>
      </c>
      <c r="M99" s="46" t="str">
        <f>_xlfn.IFNA(IF(VLOOKUP($D99,Organización_Modular!$F$10:$G$195,2,FALSE)=M$23,Itinerario!W99," ")," ")</f>
        <v xml:space="preserve"> </v>
      </c>
      <c r="N99" s="46" t="str">
        <f>_xlfn.IFNA(IF(VLOOKUP($D99,Organización_Modular!$F$10:$G$195,2,FALSE)=N$23,Itinerario!T99," ")," ")</f>
        <v xml:space="preserve"> </v>
      </c>
      <c r="O99" s="46" t="str">
        <f>_xlfn.IFNA(IF(VLOOKUP($D99,Organización_Modular!$F$10:$G$195,2,FALSE)=O$23,Itinerario!W99," ")," ")</f>
        <v xml:space="preserve"> </v>
      </c>
      <c r="P99" s="46" t="str">
        <f>_xlfn.IFNA(IF(VLOOKUP($D99,Organización_Modular!$F$10:$G$195,2,FALSE)=P$23,Itinerario!T99," ")," ")</f>
        <v xml:space="preserve"> </v>
      </c>
      <c r="Q99" s="46" t="str">
        <f>_xlfn.IFNA(IF(VLOOKUP($D99,Organización_Modular!$F$10:$G$195,2,FALSE)=Q$23,Itinerario!W99," ")," ")</f>
        <v xml:space="preserve"> </v>
      </c>
      <c r="R99" s="46">
        <f>Organización_Modular!H85</f>
        <v>0</v>
      </c>
      <c r="S99" s="46">
        <f>Organización_Modular!I85</f>
        <v>0</v>
      </c>
      <c r="T99" s="90">
        <f t="shared" si="8"/>
        <v>0</v>
      </c>
      <c r="U99" s="46">
        <f t="shared" si="9"/>
        <v>0</v>
      </c>
      <c r="V99" s="46">
        <f t="shared" si="10"/>
        <v>0</v>
      </c>
      <c r="W99" s="90">
        <f t="shared" si="11"/>
        <v>0</v>
      </c>
      <c r="X99" s="95">
        <f t="shared" si="12"/>
        <v>0</v>
      </c>
    </row>
    <row r="100" spans="1:24" ht="18" hidden="1" customHeight="1" x14ac:dyDescent="0.2">
      <c r="A100" s="333"/>
      <c r="B100" s="271"/>
      <c r="C100" s="334"/>
      <c r="D100" s="335">
        <f>Organización_Modular!F86</f>
        <v>0</v>
      </c>
      <c r="E100" s="335"/>
      <c r="F100" s="46" t="str">
        <f>_xlfn.IFNA(IF(VLOOKUP($D100,Organización_Modular!$F$10:$G$195,2,FALSE)=F$23,Itinerario!T100," ")," ")</f>
        <v xml:space="preserve"> </v>
      </c>
      <c r="G100" s="46" t="str">
        <f>_xlfn.IFNA(IF(VLOOKUP($D100,Organización_Modular!$F$10:$G$195,2,FALSE)=G$23,Itinerario!W100," ")," ")</f>
        <v xml:space="preserve"> </v>
      </c>
      <c r="H100" s="46" t="str">
        <f>_xlfn.IFNA(IF(VLOOKUP($D100,Organización_Modular!$F$10:$G$195,2,FALSE)=H$23,Itinerario!T100," ")," ")</f>
        <v xml:space="preserve"> </v>
      </c>
      <c r="I100" s="46" t="str">
        <f>_xlfn.IFNA(IF(VLOOKUP($D100,Organización_Modular!$F$10:$G$195,2,FALSE)=I$23,Itinerario!W100," ")," ")</f>
        <v xml:space="preserve"> </v>
      </c>
      <c r="J100" s="46" t="str">
        <f>_xlfn.IFNA(IF(VLOOKUP($D100,Organización_Modular!$F$10:$G$195,2,FALSE)=J$23,Itinerario!T100," ")," ")</f>
        <v xml:space="preserve"> </v>
      </c>
      <c r="K100" s="46" t="str">
        <f>_xlfn.IFNA(IF(VLOOKUP($D100,Organización_Modular!$F$10:$G$195,2,FALSE)=K$23,Itinerario!W100," ")," ")</f>
        <v xml:space="preserve"> </v>
      </c>
      <c r="L100" s="46" t="str">
        <f>_xlfn.IFNA(IF(VLOOKUP($D100,Organización_Modular!$F$10:$G$195,2,FALSE)=L$23,Itinerario!T100," ")," ")</f>
        <v xml:space="preserve"> </v>
      </c>
      <c r="M100" s="46" t="str">
        <f>_xlfn.IFNA(IF(VLOOKUP($D100,Organización_Modular!$F$10:$G$195,2,FALSE)=M$23,Itinerario!W100," ")," ")</f>
        <v xml:space="preserve"> </v>
      </c>
      <c r="N100" s="46" t="str">
        <f>_xlfn.IFNA(IF(VLOOKUP($D100,Organización_Modular!$F$10:$G$195,2,FALSE)=N$23,Itinerario!T100," ")," ")</f>
        <v xml:space="preserve"> </v>
      </c>
      <c r="O100" s="46" t="str">
        <f>_xlfn.IFNA(IF(VLOOKUP($D100,Organización_Modular!$F$10:$G$195,2,FALSE)=O$23,Itinerario!W100," ")," ")</f>
        <v xml:space="preserve"> </v>
      </c>
      <c r="P100" s="46" t="str">
        <f>_xlfn.IFNA(IF(VLOOKUP($D100,Organización_Modular!$F$10:$G$195,2,FALSE)=P$23,Itinerario!T100," ")," ")</f>
        <v xml:space="preserve"> </v>
      </c>
      <c r="Q100" s="46" t="str">
        <f>_xlfn.IFNA(IF(VLOOKUP($D100,Organización_Modular!$F$10:$G$195,2,FALSE)=Q$23,Itinerario!W100," ")," ")</f>
        <v xml:space="preserve"> </v>
      </c>
      <c r="R100" s="46">
        <f>Organización_Modular!H86</f>
        <v>0</v>
      </c>
      <c r="S100" s="46">
        <f>Organización_Modular!I86</f>
        <v>0</v>
      </c>
      <c r="T100" s="90">
        <f t="shared" si="8"/>
        <v>0</v>
      </c>
      <c r="U100" s="46">
        <f t="shared" si="9"/>
        <v>0</v>
      </c>
      <c r="V100" s="46">
        <f t="shared" si="10"/>
        <v>0</v>
      </c>
      <c r="W100" s="90">
        <f t="shared" si="11"/>
        <v>0</v>
      </c>
      <c r="X100" s="95">
        <f t="shared" si="12"/>
        <v>0</v>
      </c>
    </row>
    <row r="101" spans="1:24" ht="18" hidden="1" customHeight="1" x14ac:dyDescent="0.2">
      <c r="A101" s="333"/>
      <c r="B101" s="271"/>
      <c r="C101" s="334"/>
      <c r="D101" s="335">
        <f>Organización_Modular!F87</f>
        <v>0</v>
      </c>
      <c r="E101" s="335"/>
      <c r="F101" s="46" t="str">
        <f>_xlfn.IFNA(IF(VLOOKUP($D101,Organización_Modular!$F$10:$G$195,2,FALSE)=F$23,Itinerario!T101," ")," ")</f>
        <v xml:space="preserve"> </v>
      </c>
      <c r="G101" s="46" t="str">
        <f>_xlfn.IFNA(IF(VLOOKUP($D101,Organización_Modular!$F$10:$G$195,2,FALSE)=G$23,Itinerario!W101," ")," ")</f>
        <v xml:space="preserve"> </v>
      </c>
      <c r="H101" s="46" t="str">
        <f>_xlfn.IFNA(IF(VLOOKUP($D101,Organización_Modular!$F$10:$G$195,2,FALSE)=H$23,Itinerario!T101," ")," ")</f>
        <v xml:space="preserve"> </v>
      </c>
      <c r="I101" s="46" t="str">
        <f>_xlfn.IFNA(IF(VLOOKUP($D101,Organización_Modular!$F$10:$G$195,2,FALSE)=I$23,Itinerario!W101," ")," ")</f>
        <v xml:space="preserve"> </v>
      </c>
      <c r="J101" s="46" t="str">
        <f>_xlfn.IFNA(IF(VLOOKUP($D101,Organización_Modular!$F$10:$G$195,2,FALSE)=J$23,Itinerario!T101," ")," ")</f>
        <v xml:space="preserve"> </v>
      </c>
      <c r="K101" s="46" t="str">
        <f>_xlfn.IFNA(IF(VLOOKUP($D101,Organización_Modular!$F$10:$G$195,2,FALSE)=K$23,Itinerario!W101," ")," ")</f>
        <v xml:space="preserve"> </v>
      </c>
      <c r="L101" s="46" t="str">
        <f>_xlfn.IFNA(IF(VLOOKUP($D101,Organización_Modular!$F$10:$G$195,2,FALSE)=L$23,Itinerario!T101," ")," ")</f>
        <v xml:space="preserve"> </v>
      </c>
      <c r="M101" s="46" t="str">
        <f>_xlfn.IFNA(IF(VLOOKUP($D101,Organización_Modular!$F$10:$G$195,2,FALSE)=M$23,Itinerario!W101," ")," ")</f>
        <v xml:space="preserve"> </v>
      </c>
      <c r="N101" s="46" t="str">
        <f>_xlfn.IFNA(IF(VLOOKUP($D101,Organización_Modular!$F$10:$G$195,2,FALSE)=N$23,Itinerario!T101," ")," ")</f>
        <v xml:space="preserve"> </v>
      </c>
      <c r="O101" s="46" t="str">
        <f>_xlfn.IFNA(IF(VLOOKUP($D101,Organización_Modular!$F$10:$G$195,2,FALSE)=O$23,Itinerario!W101," ")," ")</f>
        <v xml:space="preserve"> </v>
      </c>
      <c r="P101" s="46" t="str">
        <f>_xlfn.IFNA(IF(VLOOKUP($D101,Organización_Modular!$F$10:$G$195,2,FALSE)=P$23,Itinerario!T101," ")," ")</f>
        <v xml:space="preserve"> </v>
      </c>
      <c r="Q101" s="46" t="str">
        <f>_xlfn.IFNA(IF(VLOOKUP($D101,Organización_Modular!$F$10:$G$195,2,FALSE)=Q$23,Itinerario!W101," ")," ")</f>
        <v xml:space="preserve"> </v>
      </c>
      <c r="R101" s="46">
        <f>Organización_Modular!H87</f>
        <v>0</v>
      </c>
      <c r="S101" s="46">
        <f>Organización_Modular!I87</f>
        <v>0</v>
      </c>
      <c r="T101" s="90">
        <f t="shared" si="8"/>
        <v>0</v>
      </c>
      <c r="U101" s="46">
        <f t="shared" si="9"/>
        <v>0</v>
      </c>
      <c r="V101" s="46">
        <f t="shared" si="10"/>
        <v>0</v>
      </c>
      <c r="W101" s="90">
        <f t="shared" si="11"/>
        <v>0</v>
      </c>
      <c r="X101" s="95">
        <f t="shared" si="12"/>
        <v>0</v>
      </c>
    </row>
    <row r="102" spans="1:24" ht="18" hidden="1" customHeight="1" x14ac:dyDescent="0.2">
      <c r="A102" s="333"/>
      <c r="B102" s="271"/>
      <c r="C102" s="334"/>
      <c r="D102" s="335">
        <f>Organización_Modular!F88</f>
        <v>0</v>
      </c>
      <c r="E102" s="335"/>
      <c r="F102" s="46" t="str">
        <f>_xlfn.IFNA(IF(VLOOKUP($D102,Organización_Modular!$F$10:$G$195,2,FALSE)=F$23,Itinerario!T102," ")," ")</f>
        <v xml:space="preserve"> </v>
      </c>
      <c r="G102" s="46" t="str">
        <f>_xlfn.IFNA(IF(VLOOKUP($D102,Organización_Modular!$F$10:$G$195,2,FALSE)=G$23,Itinerario!W102," ")," ")</f>
        <v xml:space="preserve"> </v>
      </c>
      <c r="H102" s="46" t="str">
        <f>_xlfn.IFNA(IF(VLOOKUP($D102,Organización_Modular!$F$10:$G$195,2,FALSE)=H$23,Itinerario!T102," ")," ")</f>
        <v xml:space="preserve"> </v>
      </c>
      <c r="I102" s="46" t="str">
        <f>_xlfn.IFNA(IF(VLOOKUP($D102,Organización_Modular!$F$10:$G$195,2,FALSE)=I$23,Itinerario!W102," ")," ")</f>
        <v xml:space="preserve"> </v>
      </c>
      <c r="J102" s="46" t="str">
        <f>_xlfn.IFNA(IF(VLOOKUP($D102,Organización_Modular!$F$10:$G$195,2,FALSE)=J$23,Itinerario!T102," ")," ")</f>
        <v xml:space="preserve"> </v>
      </c>
      <c r="K102" s="46" t="str">
        <f>_xlfn.IFNA(IF(VLOOKUP($D102,Organización_Modular!$F$10:$G$195,2,FALSE)=K$23,Itinerario!W102," ")," ")</f>
        <v xml:space="preserve"> </v>
      </c>
      <c r="L102" s="46" t="str">
        <f>_xlfn.IFNA(IF(VLOOKUP($D102,Organización_Modular!$F$10:$G$195,2,FALSE)=L$23,Itinerario!T102," ")," ")</f>
        <v xml:space="preserve"> </v>
      </c>
      <c r="M102" s="46" t="str">
        <f>_xlfn.IFNA(IF(VLOOKUP($D102,Organización_Modular!$F$10:$G$195,2,FALSE)=M$23,Itinerario!W102," ")," ")</f>
        <v xml:space="preserve"> </v>
      </c>
      <c r="N102" s="46" t="str">
        <f>_xlfn.IFNA(IF(VLOOKUP($D102,Organización_Modular!$F$10:$G$195,2,FALSE)=N$23,Itinerario!T102," ")," ")</f>
        <v xml:space="preserve"> </v>
      </c>
      <c r="O102" s="46" t="str">
        <f>_xlfn.IFNA(IF(VLOOKUP($D102,Organización_Modular!$F$10:$G$195,2,FALSE)=O$23,Itinerario!W102," ")," ")</f>
        <v xml:space="preserve"> </v>
      </c>
      <c r="P102" s="46" t="str">
        <f>_xlfn.IFNA(IF(VLOOKUP($D102,Organización_Modular!$F$10:$G$195,2,FALSE)=P$23,Itinerario!T102," ")," ")</f>
        <v xml:space="preserve"> </v>
      </c>
      <c r="Q102" s="46" t="str">
        <f>_xlfn.IFNA(IF(VLOOKUP($D102,Organización_Modular!$F$10:$G$195,2,FALSE)=Q$23,Itinerario!W102," ")," ")</f>
        <v xml:space="preserve"> </v>
      </c>
      <c r="R102" s="46">
        <f>Organización_Modular!H88</f>
        <v>0</v>
      </c>
      <c r="S102" s="46">
        <f>Organización_Modular!I88</f>
        <v>0</v>
      </c>
      <c r="T102" s="90">
        <f t="shared" si="8"/>
        <v>0</v>
      </c>
      <c r="U102" s="46">
        <f t="shared" si="9"/>
        <v>0</v>
      </c>
      <c r="V102" s="46">
        <f t="shared" si="10"/>
        <v>0</v>
      </c>
      <c r="W102" s="90">
        <f t="shared" si="11"/>
        <v>0</v>
      </c>
      <c r="X102" s="95">
        <f t="shared" si="12"/>
        <v>0</v>
      </c>
    </row>
    <row r="103" spans="1:24" ht="18" hidden="1" customHeight="1" x14ac:dyDescent="0.2">
      <c r="A103" s="333"/>
      <c r="B103" s="271"/>
      <c r="C103" s="334"/>
      <c r="D103" s="335">
        <f>Organización_Modular!F89</f>
        <v>0</v>
      </c>
      <c r="E103" s="335"/>
      <c r="F103" s="46" t="str">
        <f>_xlfn.IFNA(IF(VLOOKUP($D103,Organización_Modular!$F$10:$G$195,2,FALSE)=F$23,Itinerario!T103," ")," ")</f>
        <v xml:space="preserve"> </v>
      </c>
      <c r="G103" s="46" t="str">
        <f>_xlfn.IFNA(IF(VLOOKUP($D103,Organización_Modular!$F$10:$G$195,2,FALSE)=G$23,Itinerario!W103," ")," ")</f>
        <v xml:space="preserve"> </v>
      </c>
      <c r="H103" s="46" t="str">
        <f>_xlfn.IFNA(IF(VLOOKUP($D103,Organización_Modular!$F$10:$G$195,2,FALSE)=H$23,Itinerario!T103," ")," ")</f>
        <v xml:space="preserve"> </v>
      </c>
      <c r="I103" s="46" t="str">
        <f>_xlfn.IFNA(IF(VLOOKUP($D103,Organización_Modular!$F$10:$G$195,2,FALSE)=I$23,Itinerario!W103," ")," ")</f>
        <v xml:space="preserve"> </v>
      </c>
      <c r="J103" s="46" t="str">
        <f>_xlfn.IFNA(IF(VLOOKUP($D103,Organización_Modular!$F$10:$G$195,2,FALSE)=J$23,Itinerario!T103," ")," ")</f>
        <v xml:space="preserve"> </v>
      </c>
      <c r="K103" s="46" t="str">
        <f>_xlfn.IFNA(IF(VLOOKUP($D103,Organización_Modular!$F$10:$G$195,2,FALSE)=K$23,Itinerario!W103," ")," ")</f>
        <v xml:space="preserve"> </v>
      </c>
      <c r="L103" s="46" t="str">
        <f>_xlfn.IFNA(IF(VLOOKUP($D103,Organización_Modular!$F$10:$G$195,2,FALSE)=L$23,Itinerario!T103," ")," ")</f>
        <v xml:space="preserve"> </v>
      </c>
      <c r="M103" s="46" t="str">
        <f>_xlfn.IFNA(IF(VLOOKUP($D103,Organización_Modular!$F$10:$G$195,2,FALSE)=M$23,Itinerario!W103," ")," ")</f>
        <v xml:space="preserve"> </v>
      </c>
      <c r="N103" s="46" t="str">
        <f>_xlfn.IFNA(IF(VLOOKUP($D103,Organización_Modular!$F$10:$G$195,2,FALSE)=N$23,Itinerario!T103," ")," ")</f>
        <v xml:space="preserve"> </v>
      </c>
      <c r="O103" s="46" t="str">
        <f>_xlfn.IFNA(IF(VLOOKUP($D103,Organización_Modular!$F$10:$G$195,2,FALSE)=O$23,Itinerario!W103," ")," ")</f>
        <v xml:space="preserve"> </v>
      </c>
      <c r="P103" s="46" t="str">
        <f>_xlfn.IFNA(IF(VLOOKUP($D103,Organización_Modular!$F$10:$G$195,2,FALSE)=P$23,Itinerario!T103," ")," ")</f>
        <v xml:space="preserve"> </v>
      </c>
      <c r="Q103" s="46" t="str">
        <f>_xlfn.IFNA(IF(VLOOKUP($D103,Organización_Modular!$F$10:$G$195,2,FALSE)=Q$23,Itinerario!W103," ")," ")</f>
        <v xml:space="preserve"> </v>
      </c>
      <c r="R103" s="46">
        <f>Organización_Modular!H89</f>
        <v>0</v>
      </c>
      <c r="S103" s="46">
        <f>Organización_Modular!I89</f>
        <v>0</v>
      </c>
      <c r="T103" s="90">
        <f t="shared" si="8"/>
        <v>0</v>
      </c>
      <c r="U103" s="46">
        <f t="shared" si="9"/>
        <v>0</v>
      </c>
      <c r="V103" s="46">
        <f t="shared" si="10"/>
        <v>0</v>
      </c>
      <c r="W103" s="90">
        <f t="shared" si="11"/>
        <v>0</v>
      </c>
      <c r="X103" s="95">
        <f t="shared" si="12"/>
        <v>0</v>
      </c>
    </row>
    <row r="104" spans="1:24" ht="18" hidden="1" customHeight="1" x14ac:dyDescent="0.2">
      <c r="A104" s="333"/>
      <c r="B104" s="271"/>
      <c r="C104" s="334"/>
      <c r="D104" s="335">
        <f>Organización_Modular!F90</f>
        <v>0</v>
      </c>
      <c r="E104" s="335"/>
      <c r="F104" s="46" t="str">
        <f>_xlfn.IFNA(IF(VLOOKUP($D104,Organización_Modular!$F$10:$G$195,2,FALSE)=F$23,Itinerario!T104," ")," ")</f>
        <v xml:space="preserve"> </v>
      </c>
      <c r="G104" s="46" t="str">
        <f>_xlfn.IFNA(IF(VLOOKUP($D104,Organización_Modular!$F$10:$G$195,2,FALSE)=G$23,Itinerario!W104," ")," ")</f>
        <v xml:space="preserve"> </v>
      </c>
      <c r="H104" s="46" t="str">
        <f>_xlfn.IFNA(IF(VLOOKUP($D104,Organización_Modular!$F$10:$G$195,2,FALSE)=H$23,Itinerario!T104," ")," ")</f>
        <v xml:space="preserve"> </v>
      </c>
      <c r="I104" s="46" t="str">
        <f>_xlfn.IFNA(IF(VLOOKUP($D104,Organización_Modular!$F$10:$G$195,2,FALSE)=I$23,Itinerario!W104," ")," ")</f>
        <v xml:space="preserve"> </v>
      </c>
      <c r="J104" s="46" t="str">
        <f>_xlfn.IFNA(IF(VLOOKUP($D104,Organización_Modular!$F$10:$G$195,2,FALSE)=J$23,Itinerario!T104," ")," ")</f>
        <v xml:space="preserve"> </v>
      </c>
      <c r="K104" s="46" t="str">
        <f>_xlfn.IFNA(IF(VLOOKUP($D104,Organización_Modular!$F$10:$G$195,2,FALSE)=K$23,Itinerario!W104," ")," ")</f>
        <v xml:space="preserve"> </v>
      </c>
      <c r="L104" s="46" t="str">
        <f>_xlfn.IFNA(IF(VLOOKUP($D104,Organización_Modular!$F$10:$G$195,2,FALSE)=L$23,Itinerario!T104," ")," ")</f>
        <v xml:space="preserve"> </v>
      </c>
      <c r="M104" s="46" t="str">
        <f>_xlfn.IFNA(IF(VLOOKUP($D104,Organización_Modular!$F$10:$G$195,2,FALSE)=M$23,Itinerario!W104," ")," ")</f>
        <v xml:space="preserve"> </v>
      </c>
      <c r="N104" s="46" t="str">
        <f>_xlfn.IFNA(IF(VLOOKUP($D104,Organización_Modular!$F$10:$G$195,2,FALSE)=N$23,Itinerario!T104," ")," ")</f>
        <v xml:space="preserve"> </v>
      </c>
      <c r="O104" s="46" t="str">
        <f>_xlfn.IFNA(IF(VLOOKUP($D104,Organización_Modular!$F$10:$G$195,2,FALSE)=O$23,Itinerario!W104," ")," ")</f>
        <v xml:space="preserve"> </v>
      </c>
      <c r="P104" s="46" t="str">
        <f>_xlfn.IFNA(IF(VLOOKUP($D104,Organización_Modular!$F$10:$G$195,2,FALSE)=P$23,Itinerario!T104," ")," ")</f>
        <v xml:space="preserve"> </v>
      </c>
      <c r="Q104" s="46" t="str">
        <f>_xlfn.IFNA(IF(VLOOKUP($D104,Organización_Modular!$F$10:$G$195,2,FALSE)=Q$23,Itinerario!W104," ")," ")</f>
        <v xml:space="preserve"> </v>
      </c>
      <c r="R104" s="46">
        <f>Organización_Modular!H90</f>
        <v>0</v>
      </c>
      <c r="S104" s="46">
        <f>Organización_Modular!I90</f>
        <v>0</v>
      </c>
      <c r="T104" s="90">
        <f t="shared" si="8"/>
        <v>0</v>
      </c>
      <c r="U104" s="46">
        <f t="shared" si="9"/>
        <v>0</v>
      </c>
      <c r="V104" s="46">
        <f t="shared" si="10"/>
        <v>0</v>
      </c>
      <c r="W104" s="90">
        <f t="shared" si="11"/>
        <v>0</v>
      </c>
      <c r="X104" s="95">
        <f t="shared" si="12"/>
        <v>0</v>
      </c>
    </row>
    <row r="105" spans="1:24" ht="18" hidden="1" customHeight="1" x14ac:dyDescent="0.2">
      <c r="A105" s="333"/>
      <c r="B105" s="271"/>
      <c r="C105" s="334"/>
      <c r="D105" s="335">
        <f>Organización_Modular!F91</f>
        <v>0</v>
      </c>
      <c r="E105" s="335"/>
      <c r="F105" s="46" t="str">
        <f>_xlfn.IFNA(IF(VLOOKUP($D105,Organización_Modular!$F$10:$G$195,2,FALSE)=F$23,Itinerario!T105," ")," ")</f>
        <v xml:space="preserve"> </v>
      </c>
      <c r="G105" s="46" t="str">
        <f>_xlfn.IFNA(IF(VLOOKUP($D105,Organización_Modular!$F$10:$G$195,2,FALSE)=G$23,Itinerario!W105," ")," ")</f>
        <v xml:space="preserve"> </v>
      </c>
      <c r="H105" s="46" t="str">
        <f>_xlfn.IFNA(IF(VLOOKUP($D105,Organización_Modular!$F$10:$G$195,2,FALSE)=H$23,Itinerario!T105," ")," ")</f>
        <v xml:space="preserve"> </v>
      </c>
      <c r="I105" s="46" t="str">
        <f>_xlfn.IFNA(IF(VLOOKUP($D105,Organización_Modular!$F$10:$G$195,2,FALSE)=I$23,Itinerario!W105," ")," ")</f>
        <v xml:space="preserve"> </v>
      </c>
      <c r="J105" s="46" t="str">
        <f>_xlfn.IFNA(IF(VLOOKUP($D105,Organización_Modular!$F$10:$G$195,2,FALSE)=J$23,Itinerario!T105," ")," ")</f>
        <v xml:space="preserve"> </v>
      </c>
      <c r="K105" s="46" t="str">
        <f>_xlfn.IFNA(IF(VLOOKUP($D105,Organización_Modular!$F$10:$G$195,2,FALSE)=K$23,Itinerario!W105," ")," ")</f>
        <v xml:space="preserve"> </v>
      </c>
      <c r="L105" s="46" t="str">
        <f>_xlfn.IFNA(IF(VLOOKUP($D105,Organización_Modular!$F$10:$G$195,2,FALSE)=L$23,Itinerario!T105," ")," ")</f>
        <v xml:space="preserve"> </v>
      </c>
      <c r="M105" s="46" t="str">
        <f>_xlfn.IFNA(IF(VLOOKUP($D105,Organización_Modular!$F$10:$G$195,2,FALSE)=M$23,Itinerario!W105," ")," ")</f>
        <v xml:space="preserve"> </v>
      </c>
      <c r="N105" s="46" t="str">
        <f>_xlfn.IFNA(IF(VLOOKUP($D105,Organización_Modular!$F$10:$G$195,2,FALSE)=N$23,Itinerario!T105," ")," ")</f>
        <v xml:space="preserve"> </v>
      </c>
      <c r="O105" s="46" t="str">
        <f>_xlfn.IFNA(IF(VLOOKUP($D105,Organización_Modular!$F$10:$G$195,2,FALSE)=O$23,Itinerario!W105," ")," ")</f>
        <v xml:space="preserve"> </v>
      </c>
      <c r="P105" s="46" t="str">
        <f>_xlfn.IFNA(IF(VLOOKUP($D105,Organización_Modular!$F$10:$G$195,2,FALSE)=P$23,Itinerario!T105," ")," ")</f>
        <v xml:space="preserve"> </v>
      </c>
      <c r="Q105" s="46" t="str">
        <f>_xlfn.IFNA(IF(VLOOKUP($D105,Organización_Modular!$F$10:$G$195,2,FALSE)=Q$23,Itinerario!W105," ")," ")</f>
        <v xml:space="preserve"> </v>
      </c>
      <c r="R105" s="46">
        <f>Organización_Modular!H91</f>
        <v>0</v>
      </c>
      <c r="S105" s="46">
        <f>Organización_Modular!I91</f>
        <v>0</v>
      </c>
      <c r="T105" s="90">
        <f t="shared" si="8"/>
        <v>0</v>
      </c>
      <c r="U105" s="46">
        <f t="shared" si="9"/>
        <v>0</v>
      </c>
      <c r="V105" s="46">
        <f t="shared" si="10"/>
        <v>0</v>
      </c>
      <c r="W105" s="90">
        <f t="shared" si="11"/>
        <v>0</v>
      </c>
      <c r="X105" s="95">
        <f t="shared" si="12"/>
        <v>0</v>
      </c>
    </row>
    <row r="106" spans="1:24" ht="18" customHeight="1" x14ac:dyDescent="0.2">
      <c r="A106" s="333"/>
      <c r="B106" s="267" t="str">
        <f>B44</f>
        <v>Competencias para la empleabilidad</v>
      </c>
      <c r="C106" s="334" t="str">
        <f>Organización_Modular!C92</f>
        <v>CE5.  Solución de Problemas.- Identificar situaciones complejas para evaluar posibles soluciones, aplicando un conjunto de herramientas flexibles que conlleven a la atención de una necesidad.  CE6.Emprendimiento.-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v>
      </c>
      <c r="D106" s="335" t="str">
        <f>Organización_Modular!F92</f>
        <v>Solucion de problemas</v>
      </c>
      <c r="E106" s="335"/>
      <c r="F106" s="46" t="str">
        <f>_xlfn.IFNA(IF(VLOOKUP($D106,Organización_Modular!$F$10:$G$195,2,FALSE)=F$23,Itinerario!T106," ")," ")</f>
        <v xml:space="preserve"> </v>
      </c>
      <c r="G106" s="46" t="str">
        <f>_xlfn.IFNA(IF(VLOOKUP($D106,Organización_Modular!$F$10:$G$195,2,FALSE)=G$23,Itinerario!W106," ")," ")</f>
        <v xml:space="preserve"> </v>
      </c>
      <c r="H106" s="46" t="str">
        <f>_xlfn.IFNA(IF(VLOOKUP($D106,Organización_Modular!$F$10:$G$195,2,FALSE)=H$23,Itinerario!T106," ")," ")</f>
        <v xml:space="preserve"> </v>
      </c>
      <c r="I106" s="46" t="str">
        <f>_xlfn.IFNA(IF(VLOOKUP($D106,Organización_Modular!$F$10:$G$195,2,FALSE)=I$23,Itinerario!W106," ")," ")</f>
        <v xml:space="preserve"> </v>
      </c>
      <c r="J106" s="46" t="str">
        <f>_xlfn.IFNA(IF(VLOOKUP($D106,Organización_Modular!$F$10:$G$195,2,FALSE)=J$23,Itinerario!T106," ")," ")</f>
        <v xml:space="preserve"> </v>
      </c>
      <c r="K106" s="46" t="str">
        <f>_xlfn.IFNA(IF(VLOOKUP($D106,Organización_Modular!$F$10:$G$195,2,FALSE)=K$23,Itinerario!W106," ")," ")</f>
        <v xml:space="preserve"> </v>
      </c>
      <c r="L106" s="46" t="str">
        <f>_xlfn.IFNA(IF(VLOOKUP($D106,Organización_Modular!$F$10:$G$195,2,FALSE)=L$23,Itinerario!T106," ")," ")</f>
        <v xml:space="preserve"> </v>
      </c>
      <c r="M106" s="46" t="str">
        <f>_xlfn.IFNA(IF(VLOOKUP($D106,Organización_Modular!$F$10:$G$195,2,FALSE)=M$23,Itinerario!W106," ")," ")</f>
        <v xml:space="preserve"> </v>
      </c>
      <c r="N106" s="46">
        <f>_xlfn.IFNA(IF(VLOOKUP($D106,Organización_Modular!$F$10:$G$195,2,FALSE)=N$23,Itinerario!T106," ")," ")</f>
        <v>2</v>
      </c>
      <c r="O106" s="46">
        <f>_xlfn.IFNA(IF(VLOOKUP($D106,Organización_Modular!$F$10:$G$195,2,FALSE)=O$23,Itinerario!W106," ")," ")</f>
        <v>48</v>
      </c>
      <c r="P106" s="46" t="str">
        <f>_xlfn.IFNA(IF(VLOOKUP($D106,Organización_Modular!$F$10:$G$195,2,FALSE)=P$23,Itinerario!T106," ")," ")</f>
        <v xml:space="preserve"> </v>
      </c>
      <c r="Q106" s="46" t="str">
        <f>_xlfn.IFNA(IF(VLOOKUP($D106,Organización_Modular!$F$10:$G$195,2,FALSE)=Q$23,Itinerario!W106," ")," ")</f>
        <v xml:space="preserve"> </v>
      </c>
      <c r="R106" s="46">
        <f>Organización_Modular!H92</f>
        <v>1</v>
      </c>
      <c r="S106" s="46">
        <f>Organización_Modular!I92</f>
        <v>1</v>
      </c>
      <c r="T106" s="90">
        <f t="shared" si="8"/>
        <v>2</v>
      </c>
      <c r="U106" s="46">
        <f t="shared" si="9"/>
        <v>16</v>
      </c>
      <c r="V106" s="46">
        <f t="shared" si="10"/>
        <v>32</v>
      </c>
      <c r="W106" s="90">
        <f t="shared" si="11"/>
        <v>48</v>
      </c>
      <c r="X106" s="95">
        <f t="shared" si="12"/>
        <v>48</v>
      </c>
    </row>
    <row r="107" spans="1:24" ht="18" customHeight="1" x14ac:dyDescent="0.2">
      <c r="A107" s="333"/>
      <c r="B107" s="267"/>
      <c r="C107" s="334"/>
      <c r="D107" s="335" t="str">
        <f>Organización_Modular!F93</f>
        <v xml:space="preserve">Plan de Negocios </v>
      </c>
      <c r="E107" s="335"/>
      <c r="F107" s="46" t="str">
        <f>_xlfn.IFNA(IF(VLOOKUP($D107,Organización_Modular!$F$10:$G$195,2,FALSE)=F$23,Itinerario!T107," ")," ")</f>
        <v xml:space="preserve"> </v>
      </c>
      <c r="G107" s="46" t="str">
        <f>_xlfn.IFNA(IF(VLOOKUP($D107,Organización_Modular!$F$10:$G$195,2,FALSE)=G$23,Itinerario!W107," ")," ")</f>
        <v xml:space="preserve"> </v>
      </c>
      <c r="H107" s="46" t="str">
        <f>_xlfn.IFNA(IF(VLOOKUP($D107,Organización_Modular!$F$10:$G$195,2,FALSE)=H$23,Itinerario!T107," ")," ")</f>
        <v xml:space="preserve"> </v>
      </c>
      <c r="I107" s="46" t="str">
        <f>_xlfn.IFNA(IF(VLOOKUP($D107,Organización_Modular!$F$10:$G$195,2,FALSE)=I$23,Itinerario!W107," ")," ")</f>
        <v xml:space="preserve"> </v>
      </c>
      <c r="J107" s="46" t="str">
        <f>_xlfn.IFNA(IF(VLOOKUP($D107,Organización_Modular!$F$10:$G$195,2,FALSE)=J$23,Itinerario!T107," ")," ")</f>
        <v xml:space="preserve"> </v>
      </c>
      <c r="K107" s="46" t="str">
        <f>_xlfn.IFNA(IF(VLOOKUP($D107,Organización_Modular!$F$10:$G$195,2,FALSE)=K$23,Itinerario!W107," ")," ")</f>
        <v xml:space="preserve"> </v>
      </c>
      <c r="L107" s="46" t="str">
        <f>_xlfn.IFNA(IF(VLOOKUP($D107,Organización_Modular!$F$10:$G$195,2,FALSE)=L$23,Itinerario!T107," ")," ")</f>
        <v xml:space="preserve"> </v>
      </c>
      <c r="M107" s="46" t="str">
        <f>_xlfn.IFNA(IF(VLOOKUP($D107,Organización_Modular!$F$10:$G$195,2,FALSE)=M$23,Itinerario!W107," ")," ")</f>
        <v xml:space="preserve"> </v>
      </c>
      <c r="N107" s="46" t="str">
        <f>_xlfn.IFNA(IF(VLOOKUP($D107,Organización_Modular!$F$10:$G$195,2,FALSE)=N$23,Itinerario!T107," ")," ")</f>
        <v xml:space="preserve"> </v>
      </c>
      <c r="O107" s="46" t="str">
        <f>_xlfn.IFNA(IF(VLOOKUP($D107,Organización_Modular!$F$10:$G$195,2,FALSE)=O$23,Itinerario!W107," ")," ")</f>
        <v xml:space="preserve"> </v>
      </c>
      <c r="P107" s="46">
        <f>_xlfn.IFNA(IF(VLOOKUP($D107,Organización_Modular!$F$10:$G$195,2,FALSE)=P$23,Itinerario!T107," ")," ")</f>
        <v>2</v>
      </c>
      <c r="Q107" s="46">
        <f>_xlfn.IFNA(IF(VLOOKUP($D107,Organización_Modular!$F$10:$G$195,2,FALSE)=Q$23,Itinerario!W107," ")," ")</f>
        <v>48</v>
      </c>
      <c r="R107" s="46">
        <f>Organización_Modular!H93</f>
        <v>1</v>
      </c>
      <c r="S107" s="46">
        <f>Organización_Modular!I93</f>
        <v>1</v>
      </c>
      <c r="T107" s="90">
        <f t="shared" si="8"/>
        <v>2</v>
      </c>
      <c r="U107" s="46">
        <f t="shared" si="9"/>
        <v>16</v>
      </c>
      <c r="V107" s="46">
        <f t="shared" si="10"/>
        <v>32</v>
      </c>
      <c r="W107" s="90">
        <f t="shared" si="11"/>
        <v>48</v>
      </c>
      <c r="X107" s="95">
        <f t="shared" si="12"/>
        <v>48</v>
      </c>
    </row>
    <row r="108" spans="1:24" ht="0.75" customHeight="1" x14ac:dyDescent="0.2">
      <c r="A108" s="333"/>
      <c r="B108" s="267"/>
      <c r="C108" s="334"/>
      <c r="D108" s="335">
        <f>Organización_Modular!F94</f>
        <v>0</v>
      </c>
      <c r="E108" s="335"/>
      <c r="F108" s="46" t="str">
        <f>_xlfn.IFNA(IF(VLOOKUP($D108,Organización_Modular!$F$10:$G$195,2,FALSE)=F$23,Itinerario!T108," ")," ")</f>
        <v xml:space="preserve"> </v>
      </c>
      <c r="G108" s="46" t="str">
        <f>_xlfn.IFNA(IF(VLOOKUP($D108,Organización_Modular!$F$10:$G$195,2,FALSE)=G$23,Itinerario!W108," ")," ")</f>
        <v xml:space="preserve"> </v>
      </c>
      <c r="H108" s="46" t="str">
        <f>_xlfn.IFNA(IF(VLOOKUP($D108,Organización_Modular!$F$10:$G$195,2,FALSE)=H$23,Itinerario!T108," ")," ")</f>
        <v xml:space="preserve"> </v>
      </c>
      <c r="I108" s="46" t="str">
        <f>_xlfn.IFNA(IF(VLOOKUP($D108,Organización_Modular!$F$10:$G$195,2,FALSE)=I$23,Itinerario!W108," ")," ")</f>
        <v xml:space="preserve"> </v>
      </c>
      <c r="J108" s="46" t="str">
        <f>_xlfn.IFNA(IF(VLOOKUP($D108,Organización_Modular!$F$10:$G$195,2,FALSE)=J$23,Itinerario!T108," ")," ")</f>
        <v xml:space="preserve"> </v>
      </c>
      <c r="K108" s="46" t="str">
        <f>_xlfn.IFNA(IF(VLOOKUP($D108,Organización_Modular!$F$10:$G$195,2,FALSE)=K$23,Itinerario!W108," ")," ")</f>
        <v xml:space="preserve"> </v>
      </c>
      <c r="L108" s="46" t="str">
        <f>_xlfn.IFNA(IF(VLOOKUP($D108,Organización_Modular!$F$10:$G$195,2,FALSE)=L$23,Itinerario!T108," ")," ")</f>
        <v xml:space="preserve"> </v>
      </c>
      <c r="M108" s="46" t="str">
        <f>_xlfn.IFNA(IF(VLOOKUP($D108,Organización_Modular!$F$10:$G$195,2,FALSE)=M$23,Itinerario!W108," ")," ")</f>
        <v xml:space="preserve"> </v>
      </c>
      <c r="N108" s="46" t="str">
        <f>_xlfn.IFNA(IF(VLOOKUP($D108,Organización_Modular!$F$10:$G$195,2,FALSE)=N$23,Itinerario!T108," ")," ")</f>
        <v xml:space="preserve"> </v>
      </c>
      <c r="O108" s="46" t="str">
        <f>_xlfn.IFNA(IF(VLOOKUP($D108,Organización_Modular!$F$10:$G$195,2,FALSE)=O$23,Itinerario!W108," ")," ")</f>
        <v xml:space="preserve"> </v>
      </c>
      <c r="P108" s="46" t="str">
        <f>_xlfn.IFNA(IF(VLOOKUP($D108,Organización_Modular!$F$10:$G$195,2,FALSE)=P$23,Itinerario!T108," ")," ")</f>
        <v xml:space="preserve"> </v>
      </c>
      <c r="Q108" s="46" t="str">
        <f>_xlfn.IFNA(IF(VLOOKUP($D108,Organización_Modular!$F$10:$G$195,2,FALSE)=Q$23,Itinerario!W108," ")," ")</f>
        <v xml:space="preserve"> </v>
      </c>
      <c r="R108" s="46">
        <f>Organización_Modular!H94</f>
        <v>0</v>
      </c>
      <c r="S108" s="46">
        <f>Organización_Modular!I94</f>
        <v>0</v>
      </c>
      <c r="T108" s="90">
        <f t="shared" si="8"/>
        <v>0</v>
      </c>
      <c r="U108" s="46">
        <f t="shared" si="9"/>
        <v>0</v>
      </c>
      <c r="V108" s="46">
        <f t="shared" si="10"/>
        <v>0</v>
      </c>
      <c r="W108" s="90">
        <f t="shared" si="11"/>
        <v>0</v>
      </c>
      <c r="X108" s="95">
        <f t="shared" si="12"/>
        <v>0</v>
      </c>
    </row>
    <row r="109" spans="1:24" ht="18" hidden="1" customHeight="1" x14ac:dyDescent="0.2">
      <c r="A109" s="333"/>
      <c r="B109" s="267"/>
      <c r="C109" s="334"/>
      <c r="D109" s="335">
        <f>Organización_Modular!F95</f>
        <v>0</v>
      </c>
      <c r="E109" s="335"/>
      <c r="F109" s="46" t="str">
        <f>_xlfn.IFNA(IF(VLOOKUP($D109,Organización_Modular!$F$10:$G$195,2,FALSE)=F$23,Itinerario!T109," ")," ")</f>
        <v xml:space="preserve"> </v>
      </c>
      <c r="G109" s="46" t="str">
        <f>_xlfn.IFNA(IF(VLOOKUP($D109,Organización_Modular!$F$10:$G$195,2,FALSE)=G$23,Itinerario!W109," ")," ")</f>
        <v xml:space="preserve"> </v>
      </c>
      <c r="H109" s="46" t="str">
        <f>_xlfn.IFNA(IF(VLOOKUP($D109,Organización_Modular!$F$10:$G$195,2,FALSE)=H$23,Itinerario!T109," ")," ")</f>
        <v xml:space="preserve"> </v>
      </c>
      <c r="I109" s="46" t="str">
        <f>_xlfn.IFNA(IF(VLOOKUP($D109,Organización_Modular!$F$10:$G$195,2,FALSE)=I$23,Itinerario!W109," ")," ")</f>
        <v xml:space="preserve"> </v>
      </c>
      <c r="J109" s="46" t="str">
        <f>_xlfn.IFNA(IF(VLOOKUP($D109,Organización_Modular!$F$10:$G$195,2,FALSE)=J$23,Itinerario!T109," ")," ")</f>
        <v xml:space="preserve"> </v>
      </c>
      <c r="K109" s="46" t="str">
        <f>_xlfn.IFNA(IF(VLOOKUP($D109,Organización_Modular!$F$10:$G$195,2,FALSE)=K$23,Itinerario!W109," ")," ")</f>
        <v xml:space="preserve"> </v>
      </c>
      <c r="L109" s="46" t="str">
        <f>_xlfn.IFNA(IF(VLOOKUP($D109,Organización_Modular!$F$10:$G$195,2,FALSE)=L$23,Itinerario!T109," ")," ")</f>
        <v xml:space="preserve"> </v>
      </c>
      <c r="M109" s="46" t="str">
        <f>_xlfn.IFNA(IF(VLOOKUP($D109,Organización_Modular!$F$10:$G$195,2,FALSE)=M$23,Itinerario!W109," ")," ")</f>
        <v xml:space="preserve"> </v>
      </c>
      <c r="N109" s="46" t="str">
        <f>_xlfn.IFNA(IF(VLOOKUP($D109,Organización_Modular!$F$10:$G$195,2,FALSE)=N$23,Itinerario!T109," ")," ")</f>
        <v xml:space="preserve"> </v>
      </c>
      <c r="O109" s="46" t="str">
        <f>_xlfn.IFNA(IF(VLOOKUP($D109,Organización_Modular!$F$10:$G$195,2,FALSE)=O$23,Itinerario!W109," ")," ")</f>
        <v xml:space="preserve"> </v>
      </c>
      <c r="P109" s="46" t="str">
        <f>_xlfn.IFNA(IF(VLOOKUP($D109,Organización_Modular!$F$10:$G$195,2,FALSE)=P$23,Itinerario!T109," ")," ")</f>
        <v xml:space="preserve"> </v>
      </c>
      <c r="Q109" s="46" t="str">
        <f>_xlfn.IFNA(IF(VLOOKUP($D109,Organización_Modular!$F$10:$G$195,2,FALSE)=Q$23,Itinerario!W109," ")," ")</f>
        <v xml:space="preserve"> </v>
      </c>
      <c r="R109" s="46">
        <f>Organización_Modular!H95</f>
        <v>0</v>
      </c>
      <c r="S109" s="46">
        <f>Organización_Modular!I95</f>
        <v>0</v>
      </c>
      <c r="T109" s="90">
        <f t="shared" si="8"/>
        <v>0</v>
      </c>
      <c r="U109" s="46">
        <f t="shared" si="9"/>
        <v>0</v>
      </c>
      <c r="V109" s="46">
        <f t="shared" si="10"/>
        <v>0</v>
      </c>
      <c r="W109" s="90">
        <f t="shared" si="11"/>
        <v>0</v>
      </c>
      <c r="X109" s="95">
        <f t="shared" si="12"/>
        <v>0</v>
      </c>
    </row>
    <row r="110" spans="1:24" ht="18" hidden="1" customHeight="1" x14ac:dyDescent="0.2">
      <c r="A110" s="333"/>
      <c r="B110" s="267"/>
      <c r="C110" s="334"/>
      <c r="D110" s="335">
        <f>Organización_Modular!F96</f>
        <v>0</v>
      </c>
      <c r="E110" s="335"/>
      <c r="F110" s="46" t="str">
        <f>_xlfn.IFNA(IF(VLOOKUP($D110,Organización_Modular!$F$10:$G$195,2,FALSE)=F$23,Itinerario!T110," ")," ")</f>
        <v xml:space="preserve"> </v>
      </c>
      <c r="G110" s="46" t="str">
        <f>_xlfn.IFNA(IF(VLOOKUP($D110,Organización_Modular!$F$10:$G$195,2,FALSE)=G$23,Itinerario!W110," ")," ")</f>
        <v xml:space="preserve"> </v>
      </c>
      <c r="H110" s="46" t="str">
        <f>_xlfn.IFNA(IF(VLOOKUP($D110,Organización_Modular!$F$10:$G$195,2,FALSE)=H$23,Itinerario!T110," ")," ")</f>
        <v xml:space="preserve"> </v>
      </c>
      <c r="I110" s="46" t="str">
        <f>_xlfn.IFNA(IF(VLOOKUP($D110,Organización_Modular!$F$10:$G$195,2,FALSE)=I$23,Itinerario!W110," ")," ")</f>
        <v xml:space="preserve"> </v>
      </c>
      <c r="J110" s="46" t="str">
        <f>_xlfn.IFNA(IF(VLOOKUP($D110,Organización_Modular!$F$10:$G$195,2,FALSE)=J$23,Itinerario!T110," ")," ")</f>
        <v xml:space="preserve"> </v>
      </c>
      <c r="K110" s="46" t="str">
        <f>_xlfn.IFNA(IF(VLOOKUP($D110,Organización_Modular!$F$10:$G$195,2,FALSE)=K$23,Itinerario!W110," ")," ")</f>
        <v xml:space="preserve"> </v>
      </c>
      <c r="L110" s="46" t="str">
        <f>_xlfn.IFNA(IF(VLOOKUP($D110,Organización_Modular!$F$10:$G$195,2,FALSE)=L$23,Itinerario!T110," ")," ")</f>
        <v xml:space="preserve"> </v>
      </c>
      <c r="M110" s="46" t="str">
        <f>_xlfn.IFNA(IF(VLOOKUP($D110,Organización_Modular!$F$10:$G$195,2,FALSE)=M$23,Itinerario!W110," ")," ")</f>
        <v xml:space="preserve"> </v>
      </c>
      <c r="N110" s="46" t="str">
        <f>_xlfn.IFNA(IF(VLOOKUP($D110,Organización_Modular!$F$10:$G$195,2,FALSE)=N$23,Itinerario!T110," ")," ")</f>
        <v xml:space="preserve"> </v>
      </c>
      <c r="O110" s="46" t="str">
        <f>_xlfn.IFNA(IF(VLOOKUP($D110,Organización_Modular!$F$10:$G$195,2,FALSE)=O$23,Itinerario!W110," ")," ")</f>
        <v xml:space="preserve"> </v>
      </c>
      <c r="P110" s="46" t="str">
        <f>_xlfn.IFNA(IF(VLOOKUP($D110,Organización_Modular!$F$10:$G$195,2,FALSE)=P$23,Itinerario!T110," ")," ")</f>
        <v xml:space="preserve"> </v>
      </c>
      <c r="Q110" s="46" t="str">
        <f>_xlfn.IFNA(IF(VLOOKUP($D110,Organización_Modular!$F$10:$G$195,2,FALSE)=Q$23,Itinerario!W110," ")," ")</f>
        <v xml:space="preserve"> </v>
      </c>
      <c r="R110" s="46">
        <f>Organización_Modular!H96</f>
        <v>0</v>
      </c>
      <c r="S110" s="46">
        <f>Organización_Modular!I96</f>
        <v>0</v>
      </c>
      <c r="T110" s="90">
        <f t="shared" si="8"/>
        <v>0</v>
      </c>
      <c r="U110" s="46">
        <f t="shared" si="9"/>
        <v>0</v>
      </c>
      <c r="V110" s="46">
        <f t="shared" si="10"/>
        <v>0</v>
      </c>
      <c r="W110" s="90">
        <f t="shared" si="11"/>
        <v>0</v>
      </c>
      <c r="X110" s="95">
        <f t="shared" si="12"/>
        <v>0</v>
      </c>
    </row>
    <row r="111" spans="1:24" ht="18" hidden="1" customHeight="1" x14ac:dyDescent="0.2">
      <c r="A111" s="333"/>
      <c r="B111" s="267"/>
      <c r="C111" s="334"/>
      <c r="D111" s="335">
        <f>Organización_Modular!F97</f>
        <v>0</v>
      </c>
      <c r="E111" s="335"/>
      <c r="F111" s="46" t="str">
        <f>_xlfn.IFNA(IF(VLOOKUP($D111,Organización_Modular!$F$10:$G$195,2,FALSE)=F$23,Itinerario!T111," ")," ")</f>
        <v xml:space="preserve"> </v>
      </c>
      <c r="G111" s="46" t="str">
        <f>_xlfn.IFNA(IF(VLOOKUP($D111,Organización_Modular!$F$10:$G$195,2,FALSE)=G$23,Itinerario!W111," ")," ")</f>
        <v xml:space="preserve"> </v>
      </c>
      <c r="H111" s="46" t="str">
        <f>_xlfn.IFNA(IF(VLOOKUP($D111,Organización_Modular!$F$10:$G$195,2,FALSE)=H$23,Itinerario!T111," ")," ")</f>
        <v xml:space="preserve"> </v>
      </c>
      <c r="I111" s="46" t="str">
        <f>_xlfn.IFNA(IF(VLOOKUP($D111,Organización_Modular!$F$10:$G$195,2,FALSE)=I$23,Itinerario!W111," ")," ")</f>
        <v xml:space="preserve"> </v>
      </c>
      <c r="J111" s="46" t="str">
        <f>_xlfn.IFNA(IF(VLOOKUP($D111,Organización_Modular!$F$10:$G$195,2,FALSE)=J$23,Itinerario!T111," ")," ")</f>
        <v xml:space="preserve"> </v>
      </c>
      <c r="K111" s="46" t="str">
        <f>_xlfn.IFNA(IF(VLOOKUP($D111,Organización_Modular!$F$10:$G$195,2,FALSE)=K$23,Itinerario!W111," ")," ")</f>
        <v xml:space="preserve"> </v>
      </c>
      <c r="L111" s="46" t="str">
        <f>_xlfn.IFNA(IF(VLOOKUP($D111,Organización_Modular!$F$10:$G$195,2,FALSE)=L$23,Itinerario!T111," ")," ")</f>
        <v xml:space="preserve"> </v>
      </c>
      <c r="M111" s="46" t="str">
        <f>_xlfn.IFNA(IF(VLOOKUP($D111,Organización_Modular!$F$10:$G$195,2,FALSE)=M$23,Itinerario!W111," ")," ")</f>
        <v xml:space="preserve"> </v>
      </c>
      <c r="N111" s="46" t="str">
        <f>_xlfn.IFNA(IF(VLOOKUP($D111,Organización_Modular!$F$10:$G$195,2,FALSE)=N$23,Itinerario!T111," ")," ")</f>
        <v xml:space="preserve"> </v>
      </c>
      <c r="O111" s="46" t="str">
        <f>_xlfn.IFNA(IF(VLOOKUP($D111,Organización_Modular!$F$10:$G$195,2,FALSE)=O$23,Itinerario!W111," ")," ")</f>
        <v xml:space="preserve"> </v>
      </c>
      <c r="P111" s="46" t="str">
        <f>_xlfn.IFNA(IF(VLOOKUP($D111,Organización_Modular!$F$10:$G$195,2,FALSE)=P$23,Itinerario!T111," ")," ")</f>
        <v xml:space="preserve"> </v>
      </c>
      <c r="Q111" s="46" t="str">
        <f>_xlfn.IFNA(IF(VLOOKUP($D111,Organización_Modular!$F$10:$G$195,2,FALSE)=Q$23,Itinerario!W111," ")," ")</f>
        <v xml:space="preserve"> </v>
      </c>
      <c r="R111" s="46">
        <f>Organización_Modular!H97</f>
        <v>0</v>
      </c>
      <c r="S111" s="46">
        <f>Organización_Modular!I97</f>
        <v>0</v>
      </c>
      <c r="T111" s="90">
        <f t="shared" si="8"/>
        <v>0</v>
      </c>
      <c r="U111" s="46">
        <f t="shared" si="9"/>
        <v>0</v>
      </c>
      <c r="V111" s="46">
        <f t="shared" si="10"/>
        <v>0</v>
      </c>
      <c r="W111" s="90">
        <f t="shared" si="11"/>
        <v>0</v>
      </c>
      <c r="X111" s="95">
        <f t="shared" si="12"/>
        <v>0</v>
      </c>
    </row>
    <row r="112" spans="1:24" ht="18" hidden="1" customHeight="1" x14ac:dyDescent="0.2">
      <c r="A112" s="333"/>
      <c r="B112" s="267"/>
      <c r="C112" s="334"/>
      <c r="D112" s="335">
        <f>Organización_Modular!F98</f>
        <v>0</v>
      </c>
      <c r="E112" s="335"/>
      <c r="F112" s="46" t="str">
        <f>_xlfn.IFNA(IF(VLOOKUP($D112,Organización_Modular!$F$10:$G$195,2,FALSE)=F$23,Itinerario!T112," ")," ")</f>
        <v xml:space="preserve"> </v>
      </c>
      <c r="G112" s="46" t="str">
        <f>_xlfn.IFNA(IF(VLOOKUP($D112,Organización_Modular!$F$10:$G$195,2,FALSE)=G$23,Itinerario!W112," ")," ")</f>
        <v xml:space="preserve"> </v>
      </c>
      <c r="H112" s="46" t="str">
        <f>_xlfn.IFNA(IF(VLOOKUP($D112,Organización_Modular!$F$10:$G$195,2,FALSE)=H$23,Itinerario!T112," ")," ")</f>
        <v xml:space="preserve"> </v>
      </c>
      <c r="I112" s="46" t="str">
        <f>_xlfn.IFNA(IF(VLOOKUP($D112,Organización_Modular!$F$10:$G$195,2,FALSE)=I$23,Itinerario!W112," ")," ")</f>
        <v xml:space="preserve"> </v>
      </c>
      <c r="J112" s="46" t="str">
        <f>_xlfn.IFNA(IF(VLOOKUP($D112,Organización_Modular!$F$10:$G$195,2,FALSE)=J$23,Itinerario!T112," ")," ")</f>
        <v xml:space="preserve"> </v>
      </c>
      <c r="K112" s="46" t="str">
        <f>_xlfn.IFNA(IF(VLOOKUP($D112,Organización_Modular!$F$10:$G$195,2,FALSE)=K$23,Itinerario!W112," ")," ")</f>
        <v xml:space="preserve"> </v>
      </c>
      <c r="L112" s="46" t="str">
        <f>_xlfn.IFNA(IF(VLOOKUP($D112,Organización_Modular!$F$10:$G$195,2,FALSE)=L$23,Itinerario!T112," ")," ")</f>
        <v xml:space="preserve"> </v>
      </c>
      <c r="M112" s="46" t="str">
        <f>_xlfn.IFNA(IF(VLOOKUP($D112,Organización_Modular!$F$10:$G$195,2,FALSE)=M$23,Itinerario!W112," ")," ")</f>
        <v xml:space="preserve"> </v>
      </c>
      <c r="N112" s="46" t="str">
        <f>_xlfn.IFNA(IF(VLOOKUP($D112,Organización_Modular!$F$10:$G$195,2,FALSE)=N$23,Itinerario!T112," ")," ")</f>
        <v xml:space="preserve"> </v>
      </c>
      <c r="O112" s="46" t="str">
        <f>_xlfn.IFNA(IF(VLOOKUP($D112,Organización_Modular!$F$10:$G$195,2,FALSE)=O$23,Itinerario!W112," ")," ")</f>
        <v xml:space="preserve"> </v>
      </c>
      <c r="P112" s="46" t="str">
        <f>_xlfn.IFNA(IF(VLOOKUP($D112,Organización_Modular!$F$10:$G$195,2,FALSE)=P$23,Itinerario!T112," ")," ")</f>
        <v xml:space="preserve"> </v>
      </c>
      <c r="Q112" s="46" t="str">
        <f>_xlfn.IFNA(IF(VLOOKUP($D112,Organización_Modular!$F$10:$G$195,2,FALSE)=Q$23,Itinerario!W112," ")," ")</f>
        <v xml:space="preserve"> </v>
      </c>
      <c r="R112" s="46">
        <f>Organización_Modular!H98</f>
        <v>0</v>
      </c>
      <c r="S112" s="46">
        <f>Organización_Modular!I98</f>
        <v>0</v>
      </c>
      <c r="T112" s="90">
        <f t="shared" si="8"/>
        <v>0</v>
      </c>
      <c r="U112" s="46">
        <f t="shared" si="9"/>
        <v>0</v>
      </c>
      <c r="V112" s="46">
        <f t="shared" si="10"/>
        <v>0</v>
      </c>
      <c r="W112" s="90">
        <f t="shared" si="11"/>
        <v>0</v>
      </c>
      <c r="X112" s="95">
        <f t="shared" si="12"/>
        <v>0</v>
      </c>
    </row>
    <row r="113" spans="1:24" ht="18" hidden="1" customHeight="1" x14ac:dyDescent="0.2">
      <c r="A113" s="333"/>
      <c r="B113" s="267"/>
      <c r="C113" s="334"/>
      <c r="D113" s="335">
        <f>Organización_Modular!F99</f>
        <v>0</v>
      </c>
      <c r="E113" s="335"/>
      <c r="F113" s="46" t="str">
        <f>_xlfn.IFNA(IF(VLOOKUP($D113,Organización_Modular!$F$10:$G$195,2,FALSE)=F$23,Itinerario!T113," ")," ")</f>
        <v xml:space="preserve"> </v>
      </c>
      <c r="G113" s="46" t="str">
        <f>_xlfn.IFNA(IF(VLOOKUP($D113,Organización_Modular!$F$10:$G$195,2,FALSE)=G$23,Itinerario!W113," ")," ")</f>
        <v xml:space="preserve"> </v>
      </c>
      <c r="H113" s="46" t="str">
        <f>_xlfn.IFNA(IF(VLOOKUP($D113,Organización_Modular!$F$10:$G$195,2,FALSE)=H$23,Itinerario!T113," ")," ")</f>
        <v xml:space="preserve"> </v>
      </c>
      <c r="I113" s="46" t="str">
        <f>_xlfn.IFNA(IF(VLOOKUP($D113,Organización_Modular!$F$10:$G$195,2,FALSE)=I$23,Itinerario!W113," ")," ")</f>
        <v xml:space="preserve"> </v>
      </c>
      <c r="J113" s="46" t="str">
        <f>_xlfn.IFNA(IF(VLOOKUP($D113,Organización_Modular!$F$10:$G$195,2,FALSE)=J$23,Itinerario!T113," ")," ")</f>
        <v xml:space="preserve"> </v>
      </c>
      <c r="K113" s="46" t="str">
        <f>_xlfn.IFNA(IF(VLOOKUP($D113,Organización_Modular!$F$10:$G$195,2,FALSE)=K$23,Itinerario!W113," ")," ")</f>
        <v xml:space="preserve"> </v>
      </c>
      <c r="L113" s="46" t="str">
        <f>_xlfn.IFNA(IF(VLOOKUP($D113,Organización_Modular!$F$10:$G$195,2,FALSE)=L$23,Itinerario!T113," ")," ")</f>
        <v xml:space="preserve"> </v>
      </c>
      <c r="M113" s="46" t="str">
        <f>_xlfn.IFNA(IF(VLOOKUP($D113,Organización_Modular!$F$10:$G$195,2,FALSE)=M$23,Itinerario!W113," ")," ")</f>
        <v xml:space="preserve"> </v>
      </c>
      <c r="N113" s="46" t="str">
        <f>_xlfn.IFNA(IF(VLOOKUP($D113,Organización_Modular!$F$10:$G$195,2,FALSE)=N$23,Itinerario!T113," ")," ")</f>
        <v xml:space="preserve"> </v>
      </c>
      <c r="O113" s="46" t="str">
        <f>_xlfn.IFNA(IF(VLOOKUP($D113,Organización_Modular!$F$10:$G$195,2,FALSE)=O$23,Itinerario!W113," ")," ")</f>
        <v xml:space="preserve"> </v>
      </c>
      <c r="P113" s="46" t="str">
        <f>_xlfn.IFNA(IF(VLOOKUP($D113,Organización_Modular!$F$10:$G$195,2,FALSE)=P$23,Itinerario!T113," ")," ")</f>
        <v xml:space="preserve"> </v>
      </c>
      <c r="Q113" s="46" t="str">
        <f>_xlfn.IFNA(IF(VLOOKUP($D113,Organización_Modular!$F$10:$G$195,2,FALSE)=Q$23,Itinerario!W113," ")," ")</f>
        <v xml:space="preserve"> </v>
      </c>
      <c r="R113" s="46">
        <f>Organización_Modular!H99</f>
        <v>0</v>
      </c>
      <c r="S113" s="46">
        <f>Organización_Modular!I99</f>
        <v>0</v>
      </c>
      <c r="T113" s="90">
        <f t="shared" si="8"/>
        <v>0</v>
      </c>
      <c r="U113" s="46">
        <f t="shared" si="9"/>
        <v>0</v>
      </c>
      <c r="V113" s="46">
        <f t="shared" si="10"/>
        <v>0</v>
      </c>
      <c r="W113" s="90">
        <f t="shared" si="11"/>
        <v>0</v>
      </c>
      <c r="X113" s="95">
        <f t="shared" si="12"/>
        <v>0</v>
      </c>
    </row>
    <row r="114" spans="1:24" ht="18" hidden="1" customHeight="1" x14ac:dyDescent="0.2">
      <c r="A114" s="333"/>
      <c r="B114" s="267"/>
      <c r="C114" s="334"/>
      <c r="D114" s="335">
        <f>Organización_Modular!F100</f>
        <v>0</v>
      </c>
      <c r="E114" s="335"/>
      <c r="F114" s="46" t="str">
        <f>_xlfn.IFNA(IF(VLOOKUP($D114,Organización_Modular!$F$10:$G$195,2,FALSE)=F$23,Itinerario!T114," ")," ")</f>
        <v xml:space="preserve"> </v>
      </c>
      <c r="G114" s="46" t="str">
        <f>_xlfn.IFNA(IF(VLOOKUP($D114,Organización_Modular!$F$10:$G$195,2,FALSE)=G$23,Itinerario!W114," ")," ")</f>
        <v xml:space="preserve"> </v>
      </c>
      <c r="H114" s="46" t="str">
        <f>_xlfn.IFNA(IF(VLOOKUP($D114,Organización_Modular!$F$10:$G$195,2,FALSE)=H$23,Itinerario!T114," ")," ")</f>
        <v xml:space="preserve"> </v>
      </c>
      <c r="I114" s="46" t="str">
        <f>_xlfn.IFNA(IF(VLOOKUP($D114,Organización_Modular!$F$10:$G$195,2,FALSE)=I$23,Itinerario!W114," ")," ")</f>
        <v xml:space="preserve"> </v>
      </c>
      <c r="J114" s="46" t="str">
        <f>_xlfn.IFNA(IF(VLOOKUP($D114,Organización_Modular!$F$10:$G$195,2,FALSE)=J$23,Itinerario!T114," ")," ")</f>
        <v xml:space="preserve"> </v>
      </c>
      <c r="K114" s="46" t="str">
        <f>_xlfn.IFNA(IF(VLOOKUP($D114,Organización_Modular!$F$10:$G$195,2,FALSE)=K$23,Itinerario!W114," ")," ")</f>
        <v xml:space="preserve"> </v>
      </c>
      <c r="L114" s="46" t="str">
        <f>_xlfn.IFNA(IF(VLOOKUP($D114,Organización_Modular!$F$10:$G$195,2,FALSE)=L$23,Itinerario!T114," ")," ")</f>
        <v xml:space="preserve"> </v>
      </c>
      <c r="M114" s="46" t="str">
        <f>_xlfn.IFNA(IF(VLOOKUP($D114,Organización_Modular!$F$10:$G$195,2,FALSE)=M$23,Itinerario!W114," ")," ")</f>
        <v xml:space="preserve"> </v>
      </c>
      <c r="N114" s="46" t="str">
        <f>_xlfn.IFNA(IF(VLOOKUP($D114,Organización_Modular!$F$10:$G$195,2,FALSE)=N$23,Itinerario!T114," ")," ")</f>
        <v xml:space="preserve"> </v>
      </c>
      <c r="O114" s="46" t="str">
        <f>_xlfn.IFNA(IF(VLOOKUP($D114,Organización_Modular!$F$10:$G$195,2,FALSE)=O$23,Itinerario!W114," ")," ")</f>
        <v xml:space="preserve"> </v>
      </c>
      <c r="P114" s="46" t="str">
        <f>_xlfn.IFNA(IF(VLOOKUP($D114,Organización_Modular!$F$10:$G$195,2,FALSE)=P$23,Itinerario!T114," ")," ")</f>
        <v xml:space="preserve"> </v>
      </c>
      <c r="Q114" s="46" t="str">
        <f>_xlfn.IFNA(IF(VLOOKUP($D114,Organización_Modular!$F$10:$G$195,2,FALSE)=Q$23,Itinerario!W114," ")," ")</f>
        <v xml:space="preserve"> </v>
      </c>
      <c r="R114" s="46">
        <f>Organización_Modular!H100</f>
        <v>0</v>
      </c>
      <c r="S114" s="46">
        <f>Organización_Modular!I100</f>
        <v>0</v>
      </c>
      <c r="T114" s="90">
        <f t="shared" si="8"/>
        <v>0</v>
      </c>
      <c r="U114" s="46">
        <f t="shared" si="9"/>
        <v>0</v>
      </c>
      <c r="V114" s="46">
        <f t="shared" si="10"/>
        <v>0</v>
      </c>
      <c r="W114" s="90">
        <f t="shared" si="11"/>
        <v>0</v>
      </c>
      <c r="X114" s="95">
        <f t="shared" si="12"/>
        <v>0</v>
      </c>
    </row>
    <row r="115" spans="1:24" ht="18" hidden="1" customHeight="1" x14ac:dyDescent="0.2">
      <c r="A115" s="333"/>
      <c r="B115" s="267"/>
      <c r="C115" s="334"/>
      <c r="D115" s="335">
        <f>Organización_Modular!F101</f>
        <v>0</v>
      </c>
      <c r="E115" s="335"/>
      <c r="F115" s="46" t="str">
        <f>_xlfn.IFNA(IF(VLOOKUP($D115,Organización_Modular!$F$10:$G$195,2,FALSE)=F$23,Itinerario!T115," ")," ")</f>
        <v xml:space="preserve"> </v>
      </c>
      <c r="G115" s="46" t="str">
        <f>_xlfn.IFNA(IF(VLOOKUP($D115,Organización_Modular!$F$10:$G$195,2,FALSE)=G$23,Itinerario!W115," ")," ")</f>
        <v xml:space="preserve"> </v>
      </c>
      <c r="H115" s="46" t="str">
        <f>_xlfn.IFNA(IF(VLOOKUP($D115,Organización_Modular!$F$10:$G$195,2,FALSE)=H$23,Itinerario!T115," ")," ")</f>
        <v xml:space="preserve"> </v>
      </c>
      <c r="I115" s="46" t="str">
        <f>_xlfn.IFNA(IF(VLOOKUP($D115,Organización_Modular!$F$10:$G$195,2,FALSE)=I$23,Itinerario!W115," ")," ")</f>
        <v xml:space="preserve"> </v>
      </c>
      <c r="J115" s="46" t="str">
        <f>_xlfn.IFNA(IF(VLOOKUP($D115,Organización_Modular!$F$10:$G$195,2,FALSE)=J$23,Itinerario!T115," ")," ")</f>
        <v xml:space="preserve"> </v>
      </c>
      <c r="K115" s="46" t="str">
        <f>_xlfn.IFNA(IF(VLOOKUP($D115,Organización_Modular!$F$10:$G$195,2,FALSE)=K$23,Itinerario!W115," ")," ")</f>
        <v xml:space="preserve"> </v>
      </c>
      <c r="L115" s="46" t="str">
        <f>_xlfn.IFNA(IF(VLOOKUP($D115,Organización_Modular!$F$10:$G$195,2,FALSE)=L$23,Itinerario!T115," ")," ")</f>
        <v xml:space="preserve"> </v>
      </c>
      <c r="M115" s="46" t="str">
        <f>_xlfn.IFNA(IF(VLOOKUP($D115,Organización_Modular!$F$10:$G$195,2,FALSE)=M$23,Itinerario!W115," ")," ")</f>
        <v xml:space="preserve"> </v>
      </c>
      <c r="N115" s="46" t="str">
        <f>_xlfn.IFNA(IF(VLOOKUP($D115,Organización_Modular!$F$10:$G$195,2,FALSE)=N$23,Itinerario!T115," ")," ")</f>
        <v xml:space="preserve"> </v>
      </c>
      <c r="O115" s="46" t="str">
        <f>_xlfn.IFNA(IF(VLOOKUP($D115,Organización_Modular!$F$10:$G$195,2,FALSE)=O$23,Itinerario!W115," ")," ")</f>
        <v xml:space="preserve"> </v>
      </c>
      <c r="P115" s="46" t="str">
        <f>_xlfn.IFNA(IF(VLOOKUP($D115,Organización_Modular!$F$10:$G$195,2,FALSE)=P$23,Itinerario!T115," ")," ")</f>
        <v xml:space="preserve"> </v>
      </c>
      <c r="Q115" s="46" t="str">
        <f>_xlfn.IFNA(IF(VLOOKUP($D115,Organización_Modular!$F$10:$G$195,2,FALSE)=Q$23,Itinerario!W115," ")," ")</f>
        <v xml:space="preserve"> </v>
      </c>
      <c r="R115" s="46">
        <f>Organización_Modular!H101</f>
        <v>0</v>
      </c>
      <c r="S115" s="46">
        <f>Organización_Modular!I101</f>
        <v>0</v>
      </c>
      <c r="T115" s="90">
        <f t="shared" si="8"/>
        <v>0</v>
      </c>
      <c r="U115" s="46">
        <f t="shared" si="9"/>
        <v>0</v>
      </c>
      <c r="V115" s="46">
        <f t="shared" si="10"/>
        <v>0</v>
      </c>
      <c r="W115" s="90">
        <f t="shared" si="11"/>
        <v>0</v>
      </c>
      <c r="X115" s="95">
        <f t="shared" si="12"/>
        <v>0</v>
      </c>
    </row>
    <row r="116" spans="1:24" ht="28.5" customHeight="1" x14ac:dyDescent="0.2">
      <c r="A116" s="333"/>
      <c r="B116" s="331" t="str">
        <f>B54</f>
        <v>Experiencias formativas en situaciones reales de trabajo (ESRT)</v>
      </c>
      <c r="C116" s="332"/>
      <c r="D116" s="332"/>
      <c r="E116" s="332"/>
      <c r="F116" s="179"/>
      <c r="G116" s="179"/>
      <c r="H116" s="179"/>
      <c r="I116" s="179"/>
      <c r="J116" s="179"/>
      <c r="K116" s="179"/>
      <c r="L116" s="179"/>
      <c r="M116" s="179"/>
      <c r="N116" s="179"/>
      <c r="O116" s="179"/>
      <c r="P116" s="179"/>
      <c r="Q116" s="179"/>
      <c r="R116" s="182">
        <f>Organización_Modular!H102</f>
        <v>0</v>
      </c>
      <c r="S116" s="180">
        <f>Organización_Modular!I102</f>
        <v>4</v>
      </c>
      <c r="T116" s="181">
        <f t="shared" si="8"/>
        <v>4</v>
      </c>
      <c r="U116" s="180">
        <f t="shared" si="9"/>
        <v>0</v>
      </c>
      <c r="V116" s="180">
        <f t="shared" si="10"/>
        <v>128</v>
      </c>
      <c r="W116" s="181">
        <f t="shared" si="11"/>
        <v>128</v>
      </c>
      <c r="X116" s="95">
        <f t="shared" si="12"/>
        <v>128</v>
      </c>
    </row>
    <row r="117" spans="1:24" ht="18" customHeight="1" x14ac:dyDescent="0.2">
      <c r="A117" s="333">
        <f>Organización_Modular!A103</f>
        <v>0</v>
      </c>
      <c r="B117" s="271" t="str">
        <f>B24</f>
        <v>Competencias técnicas (Unidad de competencia)</v>
      </c>
      <c r="C117" s="334">
        <f>Organización_Modular!C103</f>
        <v>0</v>
      </c>
      <c r="D117" s="335">
        <f>Organización_Modular!F103</f>
        <v>0</v>
      </c>
      <c r="E117" s="335"/>
      <c r="F117" s="46" t="str">
        <f>_xlfn.IFNA(IF(VLOOKUP($D117,Organización_Modular!$F$10:$G$195,2,FALSE)=F$23,Itinerario!T117," ")," ")</f>
        <v xml:space="preserve"> </v>
      </c>
      <c r="G117" s="46" t="str">
        <f>_xlfn.IFNA(IF(VLOOKUP($D117,Organización_Modular!$F$10:$G$195,2,FALSE)=G$23,Itinerario!W117," ")," ")</f>
        <v xml:space="preserve"> </v>
      </c>
      <c r="H117" s="46" t="str">
        <f>_xlfn.IFNA(IF(VLOOKUP($D117,Organización_Modular!$F$10:$G$195,2,FALSE)=H$23,Itinerario!T117," ")," ")</f>
        <v xml:space="preserve"> </v>
      </c>
      <c r="I117" s="46" t="str">
        <f>_xlfn.IFNA(IF(VLOOKUP($D117,Organización_Modular!$F$10:$G$195,2,FALSE)=I$23,Itinerario!W117," ")," ")</f>
        <v xml:space="preserve"> </v>
      </c>
      <c r="J117" s="46" t="str">
        <f>_xlfn.IFNA(IF(VLOOKUP($D117,Organización_Modular!$F$10:$G$195,2,FALSE)=J$23,Itinerario!T117," ")," ")</f>
        <v xml:space="preserve"> </v>
      </c>
      <c r="K117" s="46" t="str">
        <f>_xlfn.IFNA(IF(VLOOKUP($D117,Organización_Modular!$F$10:$G$195,2,FALSE)=K$23,Itinerario!W117," ")," ")</f>
        <v xml:space="preserve"> </v>
      </c>
      <c r="L117" s="46" t="str">
        <f>_xlfn.IFNA(IF(VLOOKUP($D117,Organización_Modular!$F$10:$G$195,2,FALSE)=L$23,Itinerario!T117," ")," ")</f>
        <v xml:space="preserve"> </v>
      </c>
      <c r="M117" s="46" t="str">
        <f>_xlfn.IFNA(IF(VLOOKUP($D117,Organización_Modular!$F$10:$G$195,2,FALSE)=M$23,Itinerario!W117," ")," ")</f>
        <v xml:space="preserve"> </v>
      </c>
      <c r="N117" s="46" t="str">
        <f>_xlfn.IFNA(IF(VLOOKUP($D117,Organización_Modular!$F$10:$G$195,2,FALSE)=N$23,Itinerario!T117," ")," ")</f>
        <v xml:space="preserve"> </v>
      </c>
      <c r="O117" s="46" t="str">
        <f>_xlfn.IFNA(IF(VLOOKUP($D117,Organización_Modular!$F$10:$G$195,2,FALSE)=O$23,Itinerario!W117," ")," ")</f>
        <v xml:space="preserve"> </v>
      </c>
      <c r="P117" s="46" t="str">
        <f>_xlfn.IFNA(IF(VLOOKUP($D117,Organización_Modular!$F$10:$G$195,2,FALSE)=P$23,Itinerario!T117," ")," ")</f>
        <v xml:space="preserve"> </v>
      </c>
      <c r="Q117" s="46" t="str">
        <f>_xlfn.IFNA(IF(VLOOKUP($D117,Organización_Modular!$F$10:$G$195,2,FALSE)=Q$23,Itinerario!W117," ")," ")</f>
        <v xml:space="preserve"> </v>
      </c>
      <c r="R117" s="46">
        <f>Organización_Modular!H103</f>
        <v>0</v>
      </c>
      <c r="S117" s="46">
        <f>Organización_Modular!I103</f>
        <v>0</v>
      </c>
      <c r="T117" s="90">
        <f>SUM(R117:S117)</f>
        <v>0</v>
      </c>
      <c r="U117" s="46">
        <f t="shared" si="9"/>
        <v>0</v>
      </c>
      <c r="V117" s="46">
        <f t="shared" si="10"/>
        <v>0</v>
      </c>
      <c r="W117" s="90">
        <f t="shared" si="11"/>
        <v>0</v>
      </c>
      <c r="X117" s="95">
        <f t="shared" si="12"/>
        <v>0</v>
      </c>
    </row>
    <row r="118" spans="1:24" ht="18" customHeight="1" x14ac:dyDescent="0.2">
      <c r="A118" s="333"/>
      <c r="B118" s="271"/>
      <c r="C118" s="334"/>
      <c r="D118" s="335">
        <f>Organización_Modular!F104</f>
        <v>0</v>
      </c>
      <c r="E118" s="335"/>
      <c r="F118" s="46" t="str">
        <f>_xlfn.IFNA(IF(VLOOKUP($D118,Organización_Modular!$F$10:$G$195,2,FALSE)=F$23,Itinerario!T118," ")," ")</f>
        <v xml:space="preserve"> </v>
      </c>
      <c r="G118" s="46" t="str">
        <f>_xlfn.IFNA(IF(VLOOKUP($D118,Organización_Modular!$F$10:$G$195,2,FALSE)=G$23,Itinerario!W118," ")," ")</f>
        <v xml:space="preserve"> </v>
      </c>
      <c r="H118" s="46" t="str">
        <f>_xlfn.IFNA(IF(VLOOKUP($D118,Organización_Modular!$F$10:$G$195,2,FALSE)=H$23,Itinerario!T118," ")," ")</f>
        <v xml:space="preserve"> </v>
      </c>
      <c r="I118" s="46" t="str">
        <f>_xlfn.IFNA(IF(VLOOKUP($D118,Organización_Modular!$F$10:$G$195,2,FALSE)=I$23,Itinerario!W118," ")," ")</f>
        <v xml:space="preserve"> </v>
      </c>
      <c r="J118" s="46" t="str">
        <f>_xlfn.IFNA(IF(VLOOKUP($D118,Organización_Modular!$F$10:$G$195,2,FALSE)=J$23,Itinerario!T118," ")," ")</f>
        <v xml:space="preserve"> </v>
      </c>
      <c r="K118" s="46" t="str">
        <f>_xlfn.IFNA(IF(VLOOKUP($D118,Organización_Modular!$F$10:$G$195,2,FALSE)=K$23,Itinerario!W118," ")," ")</f>
        <v xml:space="preserve"> </v>
      </c>
      <c r="L118" s="46" t="str">
        <f>_xlfn.IFNA(IF(VLOOKUP($D118,Organización_Modular!$F$10:$G$195,2,FALSE)=L$23,Itinerario!T118," ")," ")</f>
        <v xml:space="preserve"> </v>
      </c>
      <c r="M118" s="46" t="str">
        <f>_xlfn.IFNA(IF(VLOOKUP($D118,Organización_Modular!$F$10:$G$195,2,FALSE)=M$23,Itinerario!W118," ")," ")</f>
        <v xml:space="preserve"> </v>
      </c>
      <c r="N118" s="46" t="str">
        <f>_xlfn.IFNA(IF(VLOOKUP($D118,Organización_Modular!$F$10:$G$195,2,FALSE)=N$23,Itinerario!T118," ")," ")</f>
        <v xml:space="preserve"> </v>
      </c>
      <c r="O118" s="46" t="str">
        <f>_xlfn.IFNA(IF(VLOOKUP($D118,Organización_Modular!$F$10:$G$195,2,FALSE)=O$23,Itinerario!W118," ")," ")</f>
        <v xml:space="preserve"> </v>
      </c>
      <c r="P118" s="46" t="str">
        <f>_xlfn.IFNA(IF(VLOOKUP($D118,Organización_Modular!$F$10:$G$195,2,FALSE)=P$23,Itinerario!T118," ")," ")</f>
        <v xml:space="preserve"> </v>
      </c>
      <c r="Q118" s="46" t="str">
        <f>_xlfn.IFNA(IF(VLOOKUP($D118,Organización_Modular!$F$10:$G$195,2,FALSE)=Q$23,Itinerario!W118," ")," ")</f>
        <v xml:space="preserve"> </v>
      </c>
      <c r="R118" s="46">
        <f>Organización_Modular!H104</f>
        <v>0</v>
      </c>
      <c r="S118" s="46">
        <f>Organización_Modular!I104</f>
        <v>0</v>
      </c>
      <c r="T118" s="90">
        <f t="shared" ref="T118:T147" si="13">SUM(R118:S118)</f>
        <v>0</v>
      </c>
      <c r="U118" s="46">
        <f t="shared" si="9"/>
        <v>0</v>
      </c>
      <c r="V118" s="46">
        <f t="shared" si="10"/>
        <v>0</v>
      </c>
      <c r="W118" s="90">
        <f t="shared" si="11"/>
        <v>0</v>
      </c>
      <c r="X118" s="95">
        <f t="shared" si="12"/>
        <v>0</v>
      </c>
    </row>
    <row r="119" spans="1:24" ht="18" customHeight="1" x14ac:dyDescent="0.2">
      <c r="A119" s="333"/>
      <c r="B119" s="271"/>
      <c r="C119" s="334"/>
      <c r="D119" s="335">
        <f>Organización_Modular!F105</f>
        <v>0</v>
      </c>
      <c r="E119" s="335"/>
      <c r="F119" s="46" t="str">
        <f>_xlfn.IFNA(IF(VLOOKUP($D119,Organización_Modular!$F$10:$G$195,2,FALSE)=F$23,Itinerario!T119," ")," ")</f>
        <v xml:space="preserve"> </v>
      </c>
      <c r="G119" s="46" t="str">
        <f>_xlfn.IFNA(IF(VLOOKUP($D119,Organización_Modular!$F$10:$G$195,2,FALSE)=G$23,Itinerario!W119," ")," ")</f>
        <v xml:space="preserve"> </v>
      </c>
      <c r="H119" s="46" t="str">
        <f>_xlfn.IFNA(IF(VLOOKUP($D119,Organización_Modular!$F$10:$G$195,2,FALSE)=H$23,Itinerario!T119," ")," ")</f>
        <v xml:space="preserve"> </v>
      </c>
      <c r="I119" s="46" t="str">
        <f>_xlfn.IFNA(IF(VLOOKUP($D119,Organización_Modular!$F$10:$G$195,2,FALSE)=I$23,Itinerario!W119," ")," ")</f>
        <v xml:space="preserve"> </v>
      </c>
      <c r="J119" s="46" t="str">
        <f>_xlfn.IFNA(IF(VLOOKUP($D119,Organización_Modular!$F$10:$G$195,2,FALSE)=J$23,Itinerario!T119," ")," ")</f>
        <v xml:space="preserve"> </v>
      </c>
      <c r="K119" s="46" t="str">
        <f>_xlfn.IFNA(IF(VLOOKUP($D119,Organización_Modular!$F$10:$G$195,2,FALSE)=K$23,Itinerario!W119," ")," ")</f>
        <v xml:space="preserve"> </v>
      </c>
      <c r="L119" s="46" t="str">
        <f>_xlfn.IFNA(IF(VLOOKUP($D119,Organización_Modular!$F$10:$G$195,2,FALSE)=L$23,Itinerario!T119," ")," ")</f>
        <v xml:space="preserve"> </v>
      </c>
      <c r="M119" s="46" t="str">
        <f>_xlfn.IFNA(IF(VLOOKUP($D119,Organización_Modular!$F$10:$G$195,2,FALSE)=M$23,Itinerario!W119," ")," ")</f>
        <v xml:space="preserve"> </v>
      </c>
      <c r="N119" s="46" t="str">
        <f>_xlfn.IFNA(IF(VLOOKUP($D119,Organización_Modular!$F$10:$G$195,2,FALSE)=N$23,Itinerario!T119," ")," ")</f>
        <v xml:space="preserve"> </v>
      </c>
      <c r="O119" s="46" t="str">
        <f>_xlfn.IFNA(IF(VLOOKUP($D119,Organización_Modular!$F$10:$G$195,2,FALSE)=O$23,Itinerario!W119," ")," ")</f>
        <v xml:space="preserve"> </v>
      </c>
      <c r="P119" s="46" t="str">
        <f>_xlfn.IFNA(IF(VLOOKUP($D119,Organización_Modular!$F$10:$G$195,2,FALSE)=P$23,Itinerario!T119," ")," ")</f>
        <v xml:space="preserve"> </v>
      </c>
      <c r="Q119" s="46" t="str">
        <f>_xlfn.IFNA(IF(VLOOKUP($D119,Organización_Modular!$F$10:$G$195,2,FALSE)=Q$23,Itinerario!W119," ")," ")</f>
        <v xml:space="preserve"> </v>
      </c>
      <c r="R119" s="46">
        <f>Organización_Modular!H105</f>
        <v>0</v>
      </c>
      <c r="S119" s="46">
        <f>Organización_Modular!I105</f>
        <v>0</v>
      </c>
      <c r="T119" s="90">
        <f t="shared" si="13"/>
        <v>0</v>
      </c>
      <c r="U119" s="46">
        <f t="shared" si="9"/>
        <v>0</v>
      </c>
      <c r="V119" s="46">
        <f t="shared" si="10"/>
        <v>0</v>
      </c>
      <c r="W119" s="90">
        <f t="shared" si="11"/>
        <v>0</v>
      </c>
      <c r="X119" s="95">
        <f t="shared" si="12"/>
        <v>0</v>
      </c>
    </row>
    <row r="120" spans="1:24" ht="18" customHeight="1" x14ac:dyDescent="0.2">
      <c r="A120" s="333"/>
      <c r="B120" s="271"/>
      <c r="C120" s="334"/>
      <c r="D120" s="335">
        <f>Organización_Modular!F106</f>
        <v>0</v>
      </c>
      <c r="E120" s="335"/>
      <c r="F120" s="46" t="str">
        <f>_xlfn.IFNA(IF(VLOOKUP($D120,Organización_Modular!$F$10:$G$195,2,FALSE)=F$23,Itinerario!T120," ")," ")</f>
        <v xml:space="preserve"> </v>
      </c>
      <c r="G120" s="46" t="str">
        <f>_xlfn.IFNA(IF(VLOOKUP($D120,Organización_Modular!$F$10:$G$195,2,FALSE)=G$23,Itinerario!W120," ")," ")</f>
        <v xml:space="preserve"> </v>
      </c>
      <c r="H120" s="46" t="str">
        <f>_xlfn.IFNA(IF(VLOOKUP($D120,Organización_Modular!$F$10:$G$195,2,FALSE)=H$23,Itinerario!T120," ")," ")</f>
        <v xml:space="preserve"> </v>
      </c>
      <c r="I120" s="46" t="str">
        <f>_xlfn.IFNA(IF(VLOOKUP($D120,Organización_Modular!$F$10:$G$195,2,FALSE)=I$23,Itinerario!W120," ")," ")</f>
        <v xml:space="preserve"> </v>
      </c>
      <c r="J120" s="46" t="str">
        <f>_xlfn.IFNA(IF(VLOOKUP($D120,Organización_Modular!$F$10:$G$195,2,FALSE)=J$23,Itinerario!T120," ")," ")</f>
        <v xml:space="preserve"> </v>
      </c>
      <c r="K120" s="46" t="str">
        <f>_xlfn.IFNA(IF(VLOOKUP($D120,Organización_Modular!$F$10:$G$195,2,FALSE)=K$23,Itinerario!W120," ")," ")</f>
        <v xml:space="preserve"> </v>
      </c>
      <c r="L120" s="46" t="str">
        <f>_xlfn.IFNA(IF(VLOOKUP($D120,Organización_Modular!$F$10:$G$195,2,FALSE)=L$23,Itinerario!T120," ")," ")</f>
        <v xml:space="preserve"> </v>
      </c>
      <c r="M120" s="46" t="str">
        <f>_xlfn.IFNA(IF(VLOOKUP($D120,Organización_Modular!$F$10:$G$195,2,FALSE)=M$23,Itinerario!W120," ")," ")</f>
        <v xml:space="preserve"> </v>
      </c>
      <c r="N120" s="46" t="str">
        <f>_xlfn.IFNA(IF(VLOOKUP($D120,Organización_Modular!$F$10:$G$195,2,FALSE)=N$23,Itinerario!T120," ")," ")</f>
        <v xml:space="preserve"> </v>
      </c>
      <c r="O120" s="46" t="str">
        <f>_xlfn.IFNA(IF(VLOOKUP($D120,Organización_Modular!$F$10:$G$195,2,FALSE)=O$23,Itinerario!W120," ")," ")</f>
        <v xml:space="preserve"> </v>
      </c>
      <c r="P120" s="46" t="str">
        <f>_xlfn.IFNA(IF(VLOOKUP($D120,Organización_Modular!$F$10:$G$195,2,FALSE)=P$23,Itinerario!T120," ")," ")</f>
        <v xml:space="preserve"> </v>
      </c>
      <c r="Q120" s="46" t="str">
        <f>_xlfn.IFNA(IF(VLOOKUP($D120,Organización_Modular!$F$10:$G$195,2,FALSE)=Q$23,Itinerario!W120," ")," ")</f>
        <v xml:space="preserve"> </v>
      </c>
      <c r="R120" s="46">
        <f>Organización_Modular!H106</f>
        <v>0</v>
      </c>
      <c r="S120" s="46">
        <f>Organización_Modular!I106</f>
        <v>0</v>
      </c>
      <c r="T120" s="90">
        <f t="shared" si="13"/>
        <v>0</v>
      </c>
      <c r="U120" s="46">
        <f t="shared" si="9"/>
        <v>0</v>
      </c>
      <c r="V120" s="46">
        <f t="shared" si="10"/>
        <v>0</v>
      </c>
      <c r="W120" s="90">
        <f t="shared" si="11"/>
        <v>0</v>
      </c>
      <c r="X120" s="95">
        <f t="shared" si="12"/>
        <v>0</v>
      </c>
    </row>
    <row r="121" spans="1:24" ht="18" customHeight="1" x14ac:dyDescent="0.2">
      <c r="A121" s="333"/>
      <c r="B121" s="271"/>
      <c r="C121" s="334"/>
      <c r="D121" s="335">
        <f>Organización_Modular!F107</f>
        <v>0</v>
      </c>
      <c r="E121" s="335"/>
      <c r="F121" s="46" t="str">
        <f>_xlfn.IFNA(IF(VLOOKUP($D121,Organización_Modular!$F$10:$G$195,2,FALSE)=F$23,Itinerario!T121," ")," ")</f>
        <v xml:space="preserve"> </v>
      </c>
      <c r="G121" s="46" t="str">
        <f>_xlfn.IFNA(IF(VLOOKUP($D121,Organización_Modular!$F$10:$G$195,2,FALSE)=G$23,Itinerario!W121," ")," ")</f>
        <v xml:space="preserve"> </v>
      </c>
      <c r="H121" s="46" t="str">
        <f>_xlfn.IFNA(IF(VLOOKUP($D121,Organización_Modular!$F$10:$G$195,2,FALSE)=H$23,Itinerario!T121," ")," ")</f>
        <v xml:space="preserve"> </v>
      </c>
      <c r="I121" s="46" t="str">
        <f>_xlfn.IFNA(IF(VLOOKUP($D121,Organización_Modular!$F$10:$G$195,2,FALSE)=I$23,Itinerario!W121," ")," ")</f>
        <v xml:space="preserve"> </v>
      </c>
      <c r="J121" s="46" t="str">
        <f>_xlfn.IFNA(IF(VLOOKUP($D121,Organización_Modular!$F$10:$G$195,2,FALSE)=J$23,Itinerario!T121," ")," ")</f>
        <v xml:space="preserve"> </v>
      </c>
      <c r="K121" s="46" t="str">
        <f>_xlfn.IFNA(IF(VLOOKUP($D121,Organización_Modular!$F$10:$G$195,2,FALSE)=K$23,Itinerario!W121," ")," ")</f>
        <v xml:space="preserve"> </v>
      </c>
      <c r="L121" s="46" t="str">
        <f>_xlfn.IFNA(IF(VLOOKUP($D121,Organización_Modular!$F$10:$G$195,2,FALSE)=L$23,Itinerario!T121," ")," ")</f>
        <v xml:space="preserve"> </v>
      </c>
      <c r="M121" s="46" t="str">
        <f>_xlfn.IFNA(IF(VLOOKUP($D121,Organización_Modular!$F$10:$G$195,2,FALSE)=M$23,Itinerario!W121," ")," ")</f>
        <v xml:space="preserve"> </v>
      </c>
      <c r="N121" s="46" t="str">
        <f>_xlfn.IFNA(IF(VLOOKUP($D121,Organización_Modular!$F$10:$G$195,2,FALSE)=N$23,Itinerario!T121," ")," ")</f>
        <v xml:space="preserve"> </v>
      </c>
      <c r="O121" s="46" t="str">
        <f>_xlfn.IFNA(IF(VLOOKUP($D121,Organización_Modular!$F$10:$G$195,2,FALSE)=O$23,Itinerario!W121," ")," ")</f>
        <v xml:space="preserve"> </v>
      </c>
      <c r="P121" s="46" t="str">
        <f>_xlfn.IFNA(IF(VLOOKUP($D121,Organización_Modular!$F$10:$G$195,2,FALSE)=P$23,Itinerario!T121," ")," ")</f>
        <v xml:space="preserve"> </v>
      </c>
      <c r="Q121" s="46" t="str">
        <f>_xlfn.IFNA(IF(VLOOKUP($D121,Organización_Modular!$F$10:$G$195,2,FALSE)=Q$23,Itinerario!W121," ")," ")</f>
        <v xml:space="preserve"> </v>
      </c>
      <c r="R121" s="46">
        <f>Organización_Modular!H107</f>
        <v>0</v>
      </c>
      <c r="S121" s="46">
        <f>Organización_Modular!I107</f>
        <v>0</v>
      </c>
      <c r="T121" s="90">
        <f t="shared" si="13"/>
        <v>0</v>
      </c>
      <c r="U121" s="46">
        <f t="shared" si="9"/>
        <v>0</v>
      </c>
      <c r="V121" s="46">
        <f t="shared" si="10"/>
        <v>0</v>
      </c>
      <c r="W121" s="90">
        <f t="shared" si="11"/>
        <v>0</v>
      </c>
      <c r="X121" s="95">
        <f t="shared" si="12"/>
        <v>0</v>
      </c>
    </row>
    <row r="122" spans="1:24" ht="18" customHeight="1" x14ac:dyDescent="0.2">
      <c r="A122" s="333"/>
      <c r="B122" s="271"/>
      <c r="C122" s="334"/>
      <c r="D122" s="335">
        <f>Organización_Modular!F108</f>
        <v>0</v>
      </c>
      <c r="E122" s="335"/>
      <c r="F122" s="46" t="str">
        <f>_xlfn.IFNA(IF(VLOOKUP($D122,Organización_Modular!$F$10:$G$195,2,FALSE)=F$23,Itinerario!T122," ")," ")</f>
        <v xml:space="preserve"> </v>
      </c>
      <c r="G122" s="46" t="str">
        <f>_xlfn.IFNA(IF(VLOOKUP($D122,Organización_Modular!$F$10:$G$195,2,FALSE)=G$23,Itinerario!W122," ")," ")</f>
        <v xml:space="preserve"> </v>
      </c>
      <c r="H122" s="46" t="str">
        <f>_xlfn.IFNA(IF(VLOOKUP($D122,Organización_Modular!$F$10:$G$195,2,FALSE)=H$23,Itinerario!T122," ")," ")</f>
        <v xml:space="preserve"> </v>
      </c>
      <c r="I122" s="46" t="str">
        <f>_xlfn.IFNA(IF(VLOOKUP($D122,Organización_Modular!$F$10:$G$195,2,FALSE)=I$23,Itinerario!W122," ")," ")</f>
        <v xml:space="preserve"> </v>
      </c>
      <c r="J122" s="46" t="str">
        <f>_xlfn.IFNA(IF(VLOOKUP($D122,Organización_Modular!$F$10:$G$195,2,FALSE)=J$23,Itinerario!T122," ")," ")</f>
        <v xml:space="preserve"> </v>
      </c>
      <c r="K122" s="46" t="str">
        <f>_xlfn.IFNA(IF(VLOOKUP($D122,Organización_Modular!$F$10:$G$195,2,FALSE)=K$23,Itinerario!W122," ")," ")</f>
        <v xml:space="preserve"> </v>
      </c>
      <c r="L122" s="46" t="str">
        <f>_xlfn.IFNA(IF(VLOOKUP($D122,Organización_Modular!$F$10:$G$195,2,FALSE)=L$23,Itinerario!T122," ")," ")</f>
        <v xml:space="preserve"> </v>
      </c>
      <c r="M122" s="46" t="str">
        <f>_xlfn.IFNA(IF(VLOOKUP($D122,Organización_Modular!$F$10:$G$195,2,FALSE)=M$23,Itinerario!W122," ")," ")</f>
        <v xml:space="preserve"> </v>
      </c>
      <c r="N122" s="46" t="str">
        <f>_xlfn.IFNA(IF(VLOOKUP($D122,Organización_Modular!$F$10:$G$195,2,FALSE)=N$23,Itinerario!T122," ")," ")</f>
        <v xml:space="preserve"> </v>
      </c>
      <c r="O122" s="46" t="str">
        <f>_xlfn.IFNA(IF(VLOOKUP($D122,Organización_Modular!$F$10:$G$195,2,FALSE)=O$23,Itinerario!W122," ")," ")</f>
        <v xml:space="preserve"> </v>
      </c>
      <c r="P122" s="46" t="str">
        <f>_xlfn.IFNA(IF(VLOOKUP($D122,Organización_Modular!$F$10:$G$195,2,FALSE)=P$23,Itinerario!T122," ")," ")</f>
        <v xml:space="preserve"> </v>
      </c>
      <c r="Q122" s="46" t="str">
        <f>_xlfn.IFNA(IF(VLOOKUP($D122,Organización_Modular!$F$10:$G$195,2,FALSE)=Q$23,Itinerario!W122," ")," ")</f>
        <v xml:space="preserve"> </v>
      </c>
      <c r="R122" s="46">
        <f>Organización_Modular!H108</f>
        <v>0</v>
      </c>
      <c r="S122" s="46">
        <f>Organización_Modular!I108</f>
        <v>0</v>
      </c>
      <c r="T122" s="90">
        <f t="shared" si="13"/>
        <v>0</v>
      </c>
      <c r="U122" s="46">
        <f t="shared" si="9"/>
        <v>0</v>
      </c>
      <c r="V122" s="46">
        <f t="shared" si="10"/>
        <v>0</v>
      </c>
      <c r="W122" s="90">
        <f t="shared" si="11"/>
        <v>0</v>
      </c>
      <c r="X122" s="95">
        <f t="shared" si="12"/>
        <v>0</v>
      </c>
    </row>
    <row r="123" spans="1:24" ht="18" customHeight="1" x14ac:dyDescent="0.2">
      <c r="A123" s="333"/>
      <c r="B123" s="271"/>
      <c r="C123" s="334"/>
      <c r="D123" s="335">
        <f>Organización_Modular!F109</f>
        <v>0</v>
      </c>
      <c r="E123" s="335"/>
      <c r="F123" s="46" t="str">
        <f>_xlfn.IFNA(IF(VLOOKUP($D123,Organización_Modular!$F$10:$G$195,2,FALSE)=F$23,Itinerario!T123," ")," ")</f>
        <v xml:space="preserve"> </v>
      </c>
      <c r="G123" s="46" t="str">
        <f>_xlfn.IFNA(IF(VLOOKUP($D123,Organización_Modular!$F$10:$G$195,2,FALSE)=G$23,Itinerario!W123," ")," ")</f>
        <v xml:space="preserve"> </v>
      </c>
      <c r="H123" s="46" t="str">
        <f>_xlfn.IFNA(IF(VLOOKUP($D123,Organización_Modular!$F$10:$G$195,2,FALSE)=H$23,Itinerario!T123," ")," ")</f>
        <v xml:space="preserve"> </v>
      </c>
      <c r="I123" s="46" t="str">
        <f>_xlfn.IFNA(IF(VLOOKUP($D123,Organización_Modular!$F$10:$G$195,2,FALSE)=I$23,Itinerario!W123," ")," ")</f>
        <v xml:space="preserve"> </v>
      </c>
      <c r="J123" s="46" t="str">
        <f>_xlfn.IFNA(IF(VLOOKUP($D123,Organización_Modular!$F$10:$G$195,2,FALSE)=J$23,Itinerario!T123," ")," ")</f>
        <v xml:space="preserve"> </v>
      </c>
      <c r="K123" s="46" t="str">
        <f>_xlfn.IFNA(IF(VLOOKUP($D123,Organización_Modular!$F$10:$G$195,2,FALSE)=K$23,Itinerario!W123," ")," ")</f>
        <v xml:space="preserve"> </v>
      </c>
      <c r="L123" s="46" t="str">
        <f>_xlfn.IFNA(IF(VLOOKUP($D123,Organización_Modular!$F$10:$G$195,2,FALSE)=L$23,Itinerario!T123," ")," ")</f>
        <v xml:space="preserve"> </v>
      </c>
      <c r="M123" s="46" t="str">
        <f>_xlfn.IFNA(IF(VLOOKUP($D123,Organización_Modular!$F$10:$G$195,2,FALSE)=M$23,Itinerario!W123," ")," ")</f>
        <v xml:space="preserve"> </v>
      </c>
      <c r="N123" s="46" t="str">
        <f>_xlfn.IFNA(IF(VLOOKUP($D123,Organización_Modular!$F$10:$G$195,2,FALSE)=N$23,Itinerario!T123," ")," ")</f>
        <v xml:space="preserve"> </v>
      </c>
      <c r="O123" s="46" t="str">
        <f>_xlfn.IFNA(IF(VLOOKUP($D123,Organización_Modular!$F$10:$G$195,2,FALSE)=O$23,Itinerario!W123," ")," ")</f>
        <v xml:space="preserve"> </v>
      </c>
      <c r="P123" s="46" t="str">
        <f>_xlfn.IFNA(IF(VLOOKUP($D123,Organización_Modular!$F$10:$G$195,2,FALSE)=P$23,Itinerario!T123," ")," ")</f>
        <v xml:space="preserve"> </v>
      </c>
      <c r="Q123" s="46" t="str">
        <f>_xlfn.IFNA(IF(VLOOKUP($D123,Organización_Modular!$F$10:$G$195,2,FALSE)=Q$23,Itinerario!W123," ")," ")</f>
        <v xml:space="preserve"> </v>
      </c>
      <c r="R123" s="46">
        <f>Organización_Modular!H109</f>
        <v>0</v>
      </c>
      <c r="S123" s="46">
        <f>Organización_Modular!I109</f>
        <v>0</v>
      </c>
      <c r="T123" s="90">
        <f t="shared" si="13"/>
        <v>0</v>
      </c>
      <c r="U123" s="46">
        <f t="shared" si="9"/>
        <v>0</v>
      </c>
      <c r="V123" s="46">
        <f t="shared" si="10"/>
        <v>0</v>
      </c>
      <c r="W123" s="90">
        <f t="shared" si="11"/>
        <v>0</v>
      </c>
      <c r="X123" s="95">
        <f t="shared" si="12"/>
        <v>0</v>
      </c>
    </row>
    <row r="124" spans="1:24" ht="18" customHeight="1" x14ac:dyDescent="0.2">
      <c r="A124" s="333"/>
      <c r="B124" s="271"/>
      <c r="C124" s="334"/>
      <c r="D124" s="335">
        <f>Organización_Modular!F110</f>
        <v>0</v>
      </c>
      <c r="E124" s="335"/>
      <c r="F124" s="46" t="str">
        <f>_xlfn.IFNA(IF(VLOOKUP($D124,Organización_Modular!$F$10:$G$195,2,FALSE)=F$23,Itinerario!T124," ")," ")</f>
        <v xml:space="preserve"> </v>
      </c>
      <c r="G124" s="46" t="str">
        <f>_xlfn.IFNA(IF(VLOOKUP($D124,Organización_Modular!$F$10:$G$195,2,FALSE)=G$23,Itinerario!W124," ")," ")</f>
        <v xml:space="preserve"> </v>
      </c>
      <c r="H124" s="46" t="str">
        <f>_xlfn.IFNA(IF(VLOOKUP($D124,Organización_Modular!$F$10:$G$195,2,FALSE)=H$23,Itinerario!T124," ")," ")</f>
        <v xml:space="preserve"> </v>
      </c>
      <c r="I124" s="46" t="str">
        <f>_xlfn.IFNA(IF(VLOOKUP($D124,Organización_Modular!$F$10:$G$195,2,FALSE)=I$23,Itinerario!W124," ")," ")</f>
        <v xml:space="preserve"> </v>
      </c>
      <c r="J124" s="46" t="str">
        <f>_xlfn.IFNA(IF(VLOOKUP($D124,Organización_Modular!$F$10:$G$195,2,FALSE)=J$23,Itinerario!T124," ")," ")</f>
        <v xml:space="preserve"> </v>
      </c>
      <c r="K124" s="46" t="str">
        <f>_xlfn.IFNA(IF(VLOOKUP($D124,Organización_Modular!$F$10:$G$195,2,FALSE)=K$23,Itinerario!W124," ")," ")</f>
        <v xml:space="preserve"> </v>
      </c>
      <c r="L124" s="46" t="str">
        <f>_xlfn.IFNA(IF(VLOOKUP($D124,Organización_Modular!$F$10:$G$195,2,FALSE)=L$23,Itinerario!T124," ")," ")</f>
        <v xml:space="preserve"> </v>
      </c>
      <c r="M124" s="46" t="str">
        <f>_xlfn.IFNA(IF(VLOOKUP($D124,Organización_Modular!$F$10:$G$195,2,FALSE)=M$23,Itinerario!W124," ")," ")</f>
        <v xml:space="preserve"> </v>
      </c>
      <c r="N124" s="46" t="str">
        <f>_xlfn.IFNA(IF(VLOOKUP($D124,Organización_Modular!$F$10:$G$195,2,FALSE)=N$23,Itinerario!T124," ")," ")</f>
        <v xml:space="preserve"> </v>
      </c>
      <c r="O124" s="46" t="str">
        <f>_xlfn.IFNA(IF(VLOOKUP($D124,Organización_Modular!$F$10:$G$195,2,FALSE)=O$23,Itinerario!W124," ")," ")</f>
        <v xml:space="preserve"> </v>
      </c>
      <c r="P124" s="46" t="str">
        <f>_xlfn.IFNA(IF(VLOOKUP($D124,Organización_Modular!$F$10:$G$195,2,FALSE)=P$23,Itinerario!T124," ")," ")</f>
        <v xml:space="preserve"> </v>
      </c>
      <c r="Q124" s="46" t="str">
        <f>_xlfn.IFNA(IF(VLOOKUP($D124,Organización_Modular!$F$10:$G$195,2,FALSE)=Q$23,Itinerario!W124," ")," ")</f>
        <v xml:space="preserve"> </v>
      </c>
      <c r="R124" s="46">
        <f>Organización_Modular!H110</f>
        <v>0</v>
      </c>
      <c r="S124" s="46">
        <f>Organización_Modular!I110</f>
        <v>0</v>
      </c>
      <c r="T124" s="90">
        <f t="shared" si="13"/>
        <v>0</v>
      </c>
      <c r="U124" s="46">
        <f t="shared" si="9"/>
        <v>0</v>
      </c>
      <c r="V124" s="46">
        <f t="shared" si="10"/>
        <v>0</v>
      </c>
      <c r="W124" s="90">
        <f t="shared" si="11"/>
        <v>0</v>
      </c>
      <c r="X124" s="95">
        <f t="shared" si="12"/>
        <v>0</v>
      </c>
    </row>
    <row r="125" spans="1:24" ht="18" customHeight="1" x14ac:dyDescent="0.2">
      <c r="A125" s="333"/>
      <c r="B125" s="271"/>
      <c r="C125" s="334"/>
      <c r="D125" s="335">
        <f>Organización_Modular!F111</f>
        <v>0</v>
      </c>
      <c r="E125" s="335"/>
      <c r="F125" s="46" t="str">
        <f>_xlfn.IFNA(IF(VLOOKUP($D125,Organización_Modular!$F$10:$G$195,2,FALSE)=F$23,Itinerario!T125," ")," ")</f>
        <v xml:space="preserve"> </v>
      </c>
      <c r="G125" s="46" t="str">
        <f>_xlfn.IFNA(IF(VLOOKUP($D125,Organización_Modular!$F$10:$G$195,2,FALSE)=G$23,Itinerario!W125," ")," ")</f>
        <v xml:space="preserve"> </v>
      </c>
      <c r="H125" s="46" t="str">
        <f>_xlfn.IFNA(IF(VLOOKUP($D125,Organización_Modular!$F$10:$G$195,2,FALSE)=H$23,Itinerario!T125," ")," ")</f>
        <v xml:space="preserve"> </v>
      </c>
      <c r="I125" s="46" t="str">
        <f>_xlfn.IFNA(IF(VLOOKUP($D125,Organización_Modular!$F$10:$G$195,2,FALSE)=I$23,Itinerario!W125," ")," ")</f>
        <v xml:space="preserve"> </v>
      </c>
      <c r="J125" s="46" t="str">
        <f>_xlfn.IFNA(IF(VLOOKUP($D125,Organización_Modular!$F$10:$G$195,2,FALSE)=J$23,Itinerario!T125," ")," ")</f>
        <v xml:space="preserve"> </v>
      </c>
      <c r="K125" s="46" t="str">
        <f>_xlfn.IFNA(IF(VLOOKUP($D125,Organización_Modular!$F$10:$G$195,2,FALSE)=K$23,Itinerario!W125," ")," ")</f>
        <v xml:space="preserve"> </v>
      </c>
      <c r="L125" s="46" t="str">
        <f>_xlfn.IFNA(IF(VLOOKUP($D125,Organización_Modular!$F$10:$G$195,2,FALSE)=L$23,Itinerario!T125," ")," ")</f>
        <v xml:space="preserve"> </v>
      </c>
      <c r="M125" s="46" t="str">
        <f>_xlfn.IFNA(IF(VLOOKUP($D125,Organización_Modular!$F$10:$G$195,2,FALSE)=M$23,Itinerario!W125," ")," ")</f>
        <v xml:space="preserve"> </v>
      </c>
      <c r="N125" s="46" t="str">
        <f>_xlfn.IFNA(IF(VLOOKUP($D125,Organización_Modular!$F$10:$G$195,2,FALSE)=N$23,Itinerario!T125," ")," ")</f>
        <v xml:space="preserve"> </v>
      </c>
      <c r="O125" s="46" t="str">
        <f>_xlfn.IFNA(IF(VLOOKUP($D125,Organización_Modular!$F$10:$G$195,2,FALSE)=O$23,Itinerario!W125," ")," ")</f>
        <v xml:space="preserve"> </v>
      </c>
      <c r="P125" s="46" t="str">
        <f>_xlfn.IFNA(IF(VLOOKUP($D125,Organización_Modular!$F$10:$G$195,2,FALSE)=P$23,Itinerario!T125," ")," ")</f>
        <v xml:space="preserve"> </v>
      </c>
      <c r="Q125" s="46" t="str">
        <f>_xlfn.IFNA(IF(VLOOKUP($D125,Organización_Modular!$F$10:$G$195,2,FALSE)=Q$23,Itinerario!W125," ")," ")</f>
        <v xml:space="preserve"> </v>
      </c>
      <c r="R125" s="46">
        <f>Organización_Modular!H111</f>
        <v>0</v>
      </c>
      <c r="S125" s="46">
        <f>Organización_Modular!I111</f>
        <v>0</v>
      </c>
      <c r="T125" s="90">
        <f t="shared" si="13"/>
        <v>0</v>
      </c>
      <c r="U125" s="46">
        <f t="shared" si="9"/>
        <v>0</v>
      </c>
      <c r="V125" s="46">
        <f t="shared" si="10"/>
        <v>0</v>
      </c>
      <c r="W125" s="90">
        <f t="shared" si="11"/>
        <v>0</v>
      </c>
      <c r="X125" s="95">
        <f t="shared" si="12"/>
        <v>0</v>
      </c>
    </row>
    <row r="126" spans="1:24" ht="18" customHeight="1" x14ac:dyDescent="0.2">
      <c r="A126" s="333"/>
      <c r="B126" s="271"/>
      <c r="C126" s="334"/>
      <c r="D126" s="335">
        <f>Organización_Modular!F112</f>
        <v>0</v>
      </c>
      <c r="E126" s="335"/>
      <c r="F126" s="46" t="str">
        <f>_xlfn.IFNA(IF(VLOOKUP($D126,Organización_Modular!$F$10:$G$195,2,FALSE)=F$23,Itinerario!T126," ")," ")</f>
        <v xml:space="preserve"> </v>
      </c>
      <c r="G126" s="46" t="str">
        <f>_xlfn.IFNA(IF(VLOOKUP($D126,Organización_Modular!$F$10:$G$195,2,FALSE)=G$23,Itinerario!W126," ")," ")</f>
        <v xml:space="preserve"> </v>
      </c>
      <c r="H126" s="46" t="str">
        <f>_xlfn.IFNA(IF(VLOOKUP($D126,Organización_Modular!$F$10:$G$195,2,FALSE)=H$23,Itinerario!T126," ")," ")</f>
        <v xml:space="preserve"> </v>
      </c>
      <c r="I126" s="46" t="str">
        <f>_xlfn.IFNA(IF(VLOOKUP($D126,Organización_Modular!$F$10:$G$195,2,FALSE)=I$23,Itinerario!W126," ")," ")</f>
        <v xml:space="preserve"> </v>
      </c>
      <c r="J126" s="46" t="str">
        <f>_xlfn.IFNA(IF(VLOOKUP($D126,Organización_Modular!$F$10:$G$195,2,FALSE)=J$23,Itinerario!T126," ")," ")</f>
        <v xml:space="preserve"> </v>
      </c>
      <c r="K126" s="46" t="str">
        <f>_xlfn.IFNA(IF(VLOOKUP($D126,Organización_Modular!$F$10:$G$195,2,FALSE)=K$23,Itinerario!W126," ")," ")</f>
        <v xml:space="preserve"> </v>
      </c>
      <c r="L126" s="46" t="str">
        <f>_xlfn.IFNA(IF(VLOOKUP($D126,Organización_Modular!$F$10:$G$195,2,FALSE)=L$23,Itinerario!T126," ")," ")</f>
        <v xml:space="preserve"> </v>
      </c>
      <c r="M126" s="46" t="str">
        <f>_xlfn.IFNA(IF(VLOOKUP($D126,Organización_Modular!$F$10:$G$195,2,FALSE)=M$23,Itinerario!W126," ")," ")</f>
        <v xml:space="preserve"> </v>
      </c>
      <c r="N126" s="46" t="str">
        <f>_xlfn.IFNA(IF(VLOOKUP($D126,Organización_Modular!$F$10:$G$195,2,FALSE)=N$23,Itinerario!T126," ")," ")</f>
        <v xml:space="preserve"> </v>
      </c>
      <c r="O126" s="46" t="str">
        <f>_xlfn.IFNA(IF(VLOOKUP($D126,Organización_Modular!$F$10:$G$195,2,FALSE)=O$23,Itinerario!W126," ")," ")</f>
        <v xml:space="preserve"> </v>
      </c>
      <c r="P126" s="46" t="str">
        <f>_xlfn.IFNA(IF(VLOOKUP($D126,Organización_Modular!$F$10:$G$195,2,FALSE)=P$23,Itinerario!T126," ")," ")</f>
        <v xml:space="preserve"> </v>
      </c>
      <c r="Q126" s="46" t="str">
        <f>_xlfn.IFNA(IF(VLOOKUP($D126,Organización_Modular!$F$10:$G$195,2,FALSE)=Q$23,Itinerario!W126," ")," ")</f>
        <v xml:space="preserve"> </v>
      </c>
      <c r="R126" s="46">
        <f>Organización_Modular!H112</f>
        <v>0</v>
      </c>
      <c r="S126" s="46">
        <f>Organización_Modular!I112</f>
        <v>0</v>
      </c>
      <c r="T126" s="90">
        <f t="shared" si="13"/>
        <v>0</v>
      </c>
      <c r="U126" s="46">
        <f t="shared" si="9"/>
        <v>0</v>
      </c>
      <c r="V126" s="46">
        <f t="shared" si="10"/>
        <v>0</v>
      </c>
      <c r="W126" s="90">
        <f t="shared" si="11"/>
        <v>0</v>
      </c>
      <c r="X126" s="95">
        <f t="shared" si="12"/>
        <v>0</v>
      </c>
    </row>
    <row r="127" spans="1:24" ht="18" customHeight="1" x14ac:dyDescent="0.2">
      <c r="A127" s="333"/>
      <c r="B127" s="271"/>
      <c r="C127" s="334"/>
      <c r="D127" s="335">
        <f>Organización_Modular!F113</f>
        <v>0</v>
      </c>
      <c r="E127" s="335"/>
      <c r="F127" s="46" t="str">
        <f>_xlfn.IFNA(IF(VLOOKUP($D127,Organización_Modular!$F$10:$G$195,2,FALSE)=F$23,Itinerario!T127," ")," ")</f>
        <v xml:space="preserve"> </v>
      </c>
      <c r="G127" s="46" t="str">
        <f>_xlfn.IFNA(IF(VLOOKUP($D127,Organización_Modular!$F$10:$G$195,2,FALSE)=G$23,Itinerario!W127," ")," ")</f>
        <v xml:space="preserve"> </v>
      </c>
      <c r="H127" s="46" t="str">
        <f>_xlfn.IFNA(IF(VLOOKUP($D127,Organización_Modular!$F$10:$G$195,2,FALSE)=H$23,Itinerario!T127," ")," ")</f>
        <v xml:space="preserve"> </v>
      </c>
      <c r="I127" s="46" t="str">
        <f>_xlfn.IFNA(IF(VLOOKUP($D127,Organización_Modular!$F$10:$G$195,2,FALSE)=I$23,Itinerario!W127," ")," ")</f>
        <v xml:space="preserve"> </v>
      </c>
      <c r="J127" s="46" t="str">
        <f>_xlfn.IFNA(IF(VLOOKUP($D127,Organización_Modular!$F$10:$G$195,2,FALSE)=J$23,Itinerario!T127," ")," ")</f>
        <v xml:space="preserve"> </v>
      </c>
      <c r="K127" s="46" t="str">
        <f>_xlfn.IFNA(IF(VLOOKUP($D127,Organización_Modular!$F$10:$G$195,2,FALSE)=K$23,Itinerario!W127," ")," ")</f>
        <v xml:space="preserve"> </v>
      </c>
      <c r="L127" s="46" t="str">
        <f>_xlfn.IFNA(IF(VLOOKUP($D127,Organización_Modular!$F$10:$G$195,2,FALSE)=L$23,Itinerario!T127," ")," ")</f>
        <v xml:space="preserve"> </v>
      </c>
      <c r="M127" s="46" t="str">
        <f>_xlfn.IFNA(IF(VLOOKUP($D127,Organización_Modular!$F$10:$G$195,2,FALSE)=M$23,Itinerario!W127," ")," ")</f>
        <v xml:space="preserve"> </v>
      </c>
      <c r="N127" s="46" t="str">
        <f>_xlfn.IFNA(IF(VLOOKUP($D127,Organización_Modular!$F$10:$G$195,2,FALSE)=N$23,Itinerario!T127," ")," ")</f>
        <v xml:space="preserve"> </v>
      </c>
      <c r="O127" s="46" t="str">
        <f>_xlfn.IFNA(IF(VLOOKUP($D127,Organización_Modular!$F$10:$G$195,2,FALSE)=O$23,Itinerario!W127," ")," ")</f>
        <v xml:space="preserve"> </v>
      </c>
      <c r="P127" s="46" t="str">
        <f>_xlfn.IFNA(IF(VLOOKUP($D127,Organización_Modular!$F$10:$G$195,2,FALSE)=P$23,Itinerario!T127," ")," ")</f>
        <v xml:space="preserve"> </v>
      </c>
      <c r="Q127" s="46" t="str">
        <f>_xlfn.IFNA(IF(VLOOKUP($D127,Organización_Modular!$F$10:$G$195,2,FALSE)=Q$23,Itinerario!W127," ")," ")</f>
        <v xml:space="preserve"> </v>
      </c>
      <c r="R127" s="46">
        <f>Organización_Modular!H113</f>
        <v>0</v>
      </c>
      <c r="S127" s="46">
        <f>Organización_Modular!I113</f>
        <v>0</v>
      </c>
      <c r="T127" s="90">
        <f t="shared" si="13"/>
        <v>0</v>
      </c>
      <c r="U127" s="46">
        <f t="shared" si="9"/>
        <v>0</v>
      </c>
      <c r="V127" s="46">
        <f t="shared" si="10"/>
        <v>0</v>
      </c>
      <c r="W127" s="90">
        <f t="shared" si="11"/>
        <v>0</v>
      </c>
      <c r="X127" s="95">
        <f t="shared" si="12"/>
        <v>0</v>
      </c>
    </row>
    <row r="128" spans="1:24" ht="18" customHeight="1" x14ac:dyDescent="0.2">
      <c r="A128" s="333"/>
      <c r="B128" s="271"/>
      <c r="C128" s="334"/>
      <c r="D128" s="335">
        <f>Organización_Modular!F114</f>
        <v>0</v>
      </c>
      <c r="E128" s="335"/>
      <c r="F128" s="46" t="str">
        <f>_xlfn.IFNA(IF(VLOOKUP($D128,Organización_Modular!$F$10:$G$195,2,FALSE)=F$23,Itinerario!T128," ")," ")</f>
        <v xml:space="preserve"> </v>
      </c>
      <c r="G128" s="46" t="str">
        <f>_xlfn.IFNA(IF(VLOOKUP($D128,Organización_Modular!$F$10:$G$195,2,FALSE)=G$23,Itinerario!W128," ")," ")</f>
        <v xml:space="preserve"> </v>
      </c>
      <c r="H128" s="46" t="str">
        <f>_xlfn.IFNA(IF(VLOOKUP($D128,Organización_Modular!$F$10:$G$195,2,FALSE)=H$23,Itinerario!T128," ")," ")</f>
        <v xml:space="preserve"> </v>
      </c>
      <c r="I128" s="46" t="str">
        <f>_xlfn.IFNA(IF(VLOOKUP($D128,Organización_Modular!$F$10:$G$195,2,FALSE)=I$23,Itinerario!W128," ")," ")</f>
        <v xml:space="preserve"> </v>
      </c>
      <c r="J128" s="46" t="str">
        <f>_xlfn.IFNA(IF(VLOOKUP($D128,Organización_Modular!$F$10:$G$195,2,FALSE)=J$23,Itinerario!T128," ")," ")</f>
        <v xml:space="preserve"> </v>
      </c>
      <c r="K128" s="46" t="str">
        <f>_xlfn.IFNA(IF(VLOOKUP($D128,Organización_Modular!$F$10:$G$195,2,FALSE)=K$23,Itinerario!W128," ")," ")</f>
        <v xml:space="preserve"> </v>
      </c>
      <c r="L128" s="46" t="str">
        <f>_xlfn.IFNA(IF(VLOOKUP($D128,Organización_Modular!$F$10:$G$195,2,FALSE)=L$23,Itinerario!T128," ")," ")</f>
        <v xml:space="preserve"> </v>
      </c>
      <c r="M128" s="46" t="str">
        <f>_xlfn.IFNA(IF(VLOOKUP($D128,Organización_Modular!$F$10:$G$195,2,FALSE)=M$23,Itinerario!W128," ")," ")</f>
        <v xml:space="preserve"> </v>
      </c>
      <c r="N128" s="46" t="str">
        <f>_xlfn.IFNA(IF(VLOOKUP($D128,Organización_Modular!$F$10:$G$195,2,FALSE)=N$23,Itinerario!T128," ")," ")</f>
        <v xml:space="preserve"> </v>
      </c>
      <c r="O128" s="46" t="str">
        <f>_xlfn.IFNA(IF(VLOOKUP($D128,Organización_Modular!$F$10:$G$195,2,FALSE)=O$23,Itinerario!W128," ")," ")</f>
        <v xml:space="preserve"> </v>
      </c>
      <c r="P128" s="46" t="str">
        <f>_xlfn.IFNA(IF(VLOOKUP($D128,Organización_Modular!$F$10:$G$195,2,FALSE)=P$23,Itinerario!T128," ")," ")</f>
        <v xml:space="preserve"> </v>
      </c>
      <c r="Q128" s="46" t="str">
        <f>_xlfn.IFNA(IF(VLOOKUP($D128,Organización_Modular!$F$10:$G$195,2,FALSE)=Q$23,Itinerario!W128," ")," ")</f>
        <v xml:space="preserve"> </v>
      </c>
      <c r="R128" s="46">
        <f>Organización_Modular!H114</f>
        <v>0</v>
      </c>
      <c r="S128" s="46">
        <f>Organización_Modular!I114</f>
        <v>0</v>
      </c>
      <c r="T128" s="90">
        <f t="shared" si="13"/>
        <v>0</v>
      </c>
      <c r="U128" s="46">
        <f t="shared" si="9"/>
        <v>0</v>
      </c>
      <c r="V128" s="46">
        <f t="shared" si="10"/>
        <v>0</v>
      </c>
      <c r="W128" s="90">
        <f t="shared" si="11"/>
        <v>0</v>
      </c>
      <c r="X128" s="95">
        <f t="shared" si="12"/>
        <v>0</v>
      </c>
    </row>
    <row r="129" spans="1:24" ht="18" customHeight="1" x14ac:dyDescent="0.2">
      <c r="A129" s="333"/>
      <c r="B129" s="271"/>
      <c r="C129" s="334"/>
      <c r="D129" s="335">
        <f>Organización_Modular!F115</f>
        <v>0</v>
      </c>
      <c r="E129" s="335"/>
      <c r="F129" s="46" t="str">
        <f>_xlfn.IFNA(IF(VLOOKUP($D129,Organización_Modular!$F$10:$G$195,2,FALSE)=F$23,Itinerario!T129," ")," ")</f>
        <v xml:space="preserve"> </v>
      </c>
      <c r="G129" s="46" t="str">
        <f>_xlfn.IFNA(IF(VLOOKUP($D129,Organización_Modular!$F$10:$G$195,2,FALSE)=G$23,Itinerario!W129," ")," ")</f>
        <v xml:space="preserve"> </v>
      </c>
      <c r="H129" s="46" t="str">
        <f>_xlfn.IFNA(IF(VLOOKUP($D129,Organización_Modular!$F$10:$G$195,2,FALSE)=H$23,Itinerario!T129," ")," ")</f>
        <v xml:space="preserve"> </v>
      </c>
      <c r="I129" s="46" t="str">
        <f>_xlfn.IFNA(IF(VLOOKUP($D129,Organización_Modular!$F$10:$G$195,2,FALSE)=I$23,Itinerario!W129," ")," ")</f>
        <v xml:space="preserve"> </v>
      </c>
      <c r="J129" s="46" t="str">
        <f>_xlfn.IFNA(IF(VLOOKUP($D129,Organización_Modular!$F$10:$G$195,2,FALSE)=J$23,Itinerario!T129," ")," ")</f>
        <v xml:space="preserve"> </v>
      </c>
      <c r="K129" s="46" t="str">
        <f>_xlfn.IFNA(IF(VLOOKUP($D129,Organización_Modular!$F$10:$G$195,2,FALSE)=K$23,Itinerario!W129," ")," ")</f>
        <v xml:space="preserve"> </v>
      </c>
      <c r="L129" s="46" t="str">
        <f>_xlfn.IFNA(IF(VLOOKUP($D129,Organización_Modular!$F$10:$G$195,2,FALSE)=L$23,Itinerario!T129," ")," ")</f>
        <v xml:space="preserve"> </v>
      </c>
      <c r="M129" s="46" t="str">
        <f>_xlfn.IFNA(IF(VLOOKUP($D129,Organización_Modular!$F$10:$G$195,2,FALSE)=M$23,Itinerario!W129," ")," ")</f>
        <v xml:space="preserve"> </v>
      </c>
      <c r="N129" s="46" t="str">
        <f>_xlfn.IFNA(IF(VLOOKUP($D129,Organización_Modular!$F$10:$G$195,2,FALSE)=N$23,Itinerario!T129," ")," ")</f>
        <v xml:space="preserve"> </v>
      </c>
      <c r="O129" s="46" t="str">
        <f>_xlfn.IFNA(IF(VLOOKUP($D129,Organización_Modular!$F$10:$G$195,2,FALSE)=O$23,Itinerario!W129," ")," ")</f>
        <v xml:space="preserve"> </v>
      </c>
      <c r="P129" s="46" t="str">
        <f>_xlfn.IFNA(IF(VLOOKUP($D129,Organización_Modular!$F$10:$G$195,2,FALSE)=P$23,Itinerario!T129," ")," ")</f>
        <v xml:space="preserve"> </v>
      </c>
      <c r="Q129" s="46" t="str">
        <f>_xlfn.IFNA(IF(VLOOKUP($D129,Organización_Modular!$F$10:$G$195,2,FALSE)=Q$23,Itinerario!W129," ")," ")</f>
        <v xml:space="preserve"> </v>
      </c>
      <c r="R129" s="46">
        <f>Organización_Modular!H115</f>
        <v>0</v>
      </c>
      <c r="S129" s="46">
        <f>Organización_Modular!I115</f>
        <v>0</v>
      </c>
      <c r="T129" s="90">
        <f t="shared" si="13"/>
        <v>0</v>
      </c>
      <c r="U129" s="46">
        <f t="shared" si="9"/>
        <v>0</v>
      </c>
      <c r="V129" s="46">
        <f t="shared" si="10"/>
        <v>0</v>
      </c>
      <c r="W129" s="90">
        <f t="shared" si="11"/>
        <v>0</v>
      </c>
      <c r="X129" s="95">
        <f t="shared" si="12"/>
        <v>0</v>
      </c>
    </row>
    <row r="130" spans="1:24" ht="18" customHeight="1" x14ac:dyDescent="0.2">
      <c r="A130" s="333"/>
      <c r="B130" s="271"/>
      <c r="C130" s="334"/>
      <c r="D130" s="335">
        <f>Organización_Modular!F116</f>
        <v>0</v>
      </c>
      <c r="E130" s="335"/>
      <c r="F130" s="46" t="str">
        <f>_xlfn.IFNA(IF(VLOOKUP($D130,Organización_Modular!$F$10:$G$195,2,FALSE)=F$23,Itinerario!T130," ")," ")</f>
        <v xml:space="preserve"> </v>
      </c>
      <c r="G130" s="46" t="str">
        <f>_xlfn.IFNA(IF(VLOOKUP($D130,Organización_Modular!$F$10:$G$195,2,FALSE)=G$23,Itinerario!W130," ")," ")</f>
        <v xml:space="preserve"> </v>
      </c>
      <c r="H130" s="46" t="str">
        <f>_xlfn.IFNA(IF(VLOOKUP($D130,Organización_Modular!$F$10:$G$195,2,FALSE)=H$23,Itinerario!T130," ")," ")</f>
        <v xml:space="preserve"> </v>
      </c>
      <c r="I130" s="46" t="str">
        <f>_xlfn.IFNA(IF(VLOOKUP($D130,Organización_Modular!$F$10:$G$195,2,FALSE)=I$23,Itinerario!W130," ")," ")</f>
        <v xml:space="preserve"> </v>
      </c>
      <c r="J130" s="46" t="str">
        <f>_xlfn.IFNA(IF(VLOOKUP($D130,Organización_Modular!$F$10:$G$195,2,FALSE)=J$23,Itinerario!T130," ")," ")</f>
        <v xml:space="preserve"> </v>
      </c>
      <c r="K130" s="46" t="str">
        <f>_xlfn.IFNA(IF(VLOOKUP($D130,Organización_Modular!$F$10:$G$195,2,FALSE)=K$23,Itinerario!W130," ")," ")</f>
        <v xml:space="preserve"> </v>
      </c>
      <c r="L130" s="46" t="str">
        <f>_xlfn.IFNA(IF(VLOOKUP($D130,Organización_Modular!$F$10:$G$195,2,FALSE)=L$23,Itinerario!T130," ")," ")</f>
        <v xml:space="preserve"> </v>
      </c>
      <c r="M130" s="46" t="str">
        <f>_xlfn.IFNA(IF(VLOOKUP($D130,Organización_Modular!$F$10:$G$195,2,FALSE)=M$23,Itinerario!W130," ")," ")</f>
        <v xml:space="preserve"> </v>
      </c>
      <c r="N130" s="46" t="str">
        <f>_xlfn.IFNA(IF(VLOOKUP($D130,Organización_Modular!$F$10:$G$195,2,FALSE)=N$23,Itinerario!T130," ")," ")</f>
        <v xml:space="preserve"> </v>
      </c>
      <c r="O130" s="46" t="str">
        <f>_xlfn.IFNA(IF(VLOOKUP($D130,Organización_Modular!$F$10:$G$195,2,FALSE)=O$23,Itinerario!W130," ")," ")</f>
        <v xml:space="preserve"> </v>
      </c>
      <c r="P130" s="46" t="str">
        <f>_xlfn.IFNA(IF(VLOOKUP($D130,Organización_Modular!$F$10:$G$195,2,FALSE)=P$23,Itinerario!T130," ")," ")</f>
        <v xml:space="preserve"> </v>
      </c>
      <c r="Q130" s="46" t="str">
        <f>_xlfn.IFNA(IF(VLOOKUP($D130,Organización_Modular!$F$10:$G$195,2,FALSE)=Q$23,Itinerario!W130," ")," ")</f>
        <v xml:space="preserve"> </v>
      </c>
      <c r="R130" s="46">
        <f>Organización_Modular!H116</f>
        <v>0</v>
      </c>
      <c r="S130" s="46">
        <f>Organización_Modular!I116</f>
        <v>0</v>
      </c>
      <c r="T130" s="90">
        <f t="shared" si="13"/>
        <v>0</v>
      </c>
      <c r="U130" s="46">
        <f t="shared" si="9"/>
        <v>0</v>
      </c>
      <c r="V130" s="46">
        <f t="shared" si="10"/>
        <v>0</v>
      </c>
      <c r="W130" s="90">
        <f t="shared" si="11"/>
        <v>0</v>
      </c>
      <c r="X130" s="95">
        <f t="shared" si="12"/>
        <v>0</v>
      </c>
    </row>
    <row r="131" spans="1:24" ht="18" customHeight="1" x14ac:dyDescent="0.2">
      <c r="A131" s="333"/>
      <c r="B131" s="271"/>
      <c r="C131" s="334"/>
      <c r="D131" s="335">
        <f>Organización_Modular!F117</f>
        <v>0</v>
      </c>
      <c r="E131" s="335"/>
      <c r="F131" s="46" t="str">
        <f>_xlfn.IFNA(IF(VLOOKUP($D131,Organización_Modular!$F$10:$G$195,2,FALSE)=F$23,Itinerario!T131," ")," ")</f>
        <v xml:space="preserve"> </v>
      </c>
      <c r="G131" s="46" t="str">
        <f>_xlfn.IFNA(IF(VLOOKUP($D131,Organización_Modular!$F$10:$G$195,2,FALSE)=G$23,Itinerario!W131," ")," ")</f>
        <v xml:space="preserve"> </v>
      </c>
      <c r="H131" s="46" t="str">
        <f>_xlfn.IFNA(IF(VLOOKUP($D131,Organización_Modular!$F$10:$G$195,2,FALSE)=H$23,Itinerario!T131," ")," ")</f>
        <v xml:space="preserve"> </v>
      </c>
      <c r="I131" s="46" t="str">
        <f>_xlfn.IFNA(IF(VLOOKUP($D131,Organización_Modular!$F$10:$G$195,2,FALSE)=I$23,Itinerario!W131," ")," ")</f>
        <v xml:space="preserve"> </v>
      </c>
      <c r="J131" s="46" t="str">
        <f>_xlfn.IFNA(IF(VLOOKUP($D131,Organización_Modular!$F$10:$G$195,2,FALSE)=J$23,Itinerario!T131," ")," ")</f>
        <v xml:space="preserve"> </v>
      </c>
      <c r="K131" s="46" t="str">
        <f>_xlfn.IFNA(IF(VLOOKUP($D131,Organización_Modular!$F$10:$G$195,2,FALSE)=K$23,Itinerario!W131," ")," ")</f>
        <v xml:space="preserve"> </v>
      </c>
      <c r="L131" s="46" t="str">
        <f>_xlfn.IFNA(IF(VLOOKUP($D131,Organización_Modular!$F$10:$G$195,2,FALSE)=L$23,Itinerario!T131," ")," ")</f>
        <v xml:space="preserve"> </v>
      </c>
      <c r="M131" s="46" t="str">
        <f>_xlfn.IFNA(IF(VLOOKUP($D131,Organización_Modular!$F$10:$G$195,2,FALSE)=M$23,Itinerario!W131," ")," ")</f>
        <v xml:space="preserve"> </v>
      </c>
      <c r="N131" s="46" t="str">
        <f>_xlfn.IFNA(IF(VLOOKUP($D131,Organización_Modular!$F$10:$G$195,2,FALSE)=N$23,Itinerario!T131," ")," ")</f>
        <v xml:space="preserve"> </v>
      </c>
      <c r="O131" s="46" t="str">
        <f>_xlfn.IFNA(IF(VLOOKUP($D131,Organización_Modular!$F$10:$G$195,2,FALSE)=O$23,Itinerario!W131," ")," ")</f>
        <v xml:space="preserve"> </v>
      </c>
      <c r="P131" s="46" t="str">
        <f>_xlfn.IFNA(IF(VLOOKUP($D131,Organización_Modular!$F$10:$G$195,2,FALSE)=P$23,Itinerario!T131," ")," ")</f>
        <v xml:space="preserve"> </v>
      </c>
      <c r="Q131" s="46" t="str">
        <f>_xlfn.IFNA(IF(VLOOKUP($D131,Organización_Modular!$F$10:$G$195,2,FALSE)=Q$23,Itinerario!W131," ")," ")</f>
        <v xml:space="preserve"> </v>
      </c>
      <c r="R131" s="46">
        <f>Organización_Modular!H117</f>
        <v>0</v>
      </c>
      <c r="S131" s="46">
        <f>Organización_Modular!I117</f>
        <v>0</v>
      </c>
      <c r="T131" s="90">
        <f t="shared" si="13"/>
        <v>0</v>
      </c>
      <c r="U131" s="46">
        <f t="shared" si="9"/>
        <v>0</v>
      </c>
      <c r="V131" s="46">
        <f t="shared" si="10"/>
        <v>0</v>
      </c>
      <c r="W131" s="90">
        <f t="shared" si="11"/>
        <v>0</v>
      </c>
      <c r="X131" s="95">
        <f t="shared" si="12"/>
        <v>0</v>
      </c>
    </row>
    <row r="132" spans="1:24" ht="18" customHeight="1" x14ac:dyDescent="0.2">
      <c r="A132" s="333"/>
      <c r="B132" s="271"/>
      <c r="C132" s="334"/>
      <c r="D132" s="335">
        <f>Organización_Modular!F118</f>
        <v>0</v>
      </c>
      <c r="E132" s="335"/>
      <c r="F132" s="46" t="str">
        <f>_xlfn.IFNA(IF(VLOOKUP($D132,Organización_Modular!$F$10:$G$195,2,FALSE)=F$23,Itinerario!T132," ")," ")</f>
        <v xml:space="preserve"> </v>
      </c>
      <c r="G132" s="46" t="str">
        <f>_xlfn.IFNA(IF(VLOOKUP($D132,Organización_Modular!$F$10:$G$195,2,FALSE)=G$23,Itinerario!W132," ")," ")</f>
        <v xml:space="preserve"> </v>
      </c>
      <c r="H132" s="46" t="str">
        <f>_xlfn.IFNA(IF(VLOOKUP($D132,Organización_Modular!$F$10:$G$195,2,FALSE)=H$23,Itinerario!T132," ")," ")</f>
        <v xml:space="preserve"> </v>
      </c>
      <c r="I132" s="46" t="str">
        <f>_xlfn.IFNA(IF(VLOOKUP($D132,Organización_Modular!$F$10:$G$195,2,FALSE)=I$23,Itinerario!W132," ")," ")</f>
        <v xml:space="preserve"> </v>
      </c>
      <c r="J132" s="46" t="str">
        <f>_xlfn.IFNA(IF(VLOOKUP($D132,Organización_Modular!$F$10:$G$195,2,FALSE)=J$23,Itinerario!T132," ")," ")</f>
        <v xml:space="preserve"> </v>
      </c>
      <c r="K132" s="46" t="str">
        <f>_xlfn.IFNA(IF(VLOOKUP($D132,Organización_Modular!$F$10:$G$195,2,FALSE)=K$23,Itinerario!W132," ")," ")</f>
        <v xml:space="preserve"> </v>
      </c>
      <c r="L132" s="46" t="str">
        <f>_xlfn.IFNA(IF(VLOOKUP($D132,Organización_Modular!$F$10:$G$195,2,FALSE)=L$23,Itinerario!T132," ")," ")</f>
        <v xml:space="preserve"> </v>
      </c>
      <c r="M132" s="46" t="str">
        <f>_xlfn.IFNA(IF(VLOOKUP($D132,Organización_Modular!$F$10:$G$195,2,FALSE)=M$23,Itinerario!W132," ")," ")</f>
        <v xml:space="preserve"> </v>
      </c>
      <c r="N132" s="46" t="str">
        <f>_xlfn.IFNA(IF(VLOOKUP($D132,Organización_Modular!$F$10:$G$195,2,FALSE)=N$23,Itinerario!T132," ")," ")</f>
        <v xml:space="preserve"> </v>
      </c>
      <c r="O132" s="46" t="str">
        <f>_xlfn.IFNA(IF(VLOOKUP($D132,Organización_Modular!$F$10:$G$195,2,FALSE)=O$23,Itinerario!W132," ")," ")</f>
        <v xml:space="preserve"> </v>
      </c>
      <c r="P132" s="46" t="str">
        <f>_xlfn.IFNA(IF(VLOOKUP($D132,Organización_Modular!$F$10:$G$195,2,FALSE)=P$23,Itinerario!T132," ")," ")</f>
        <v xml:space="preserve"> </v>
      </c>
      <c r="Q132" s="46" t="str">
        <f>_xlfn.IFNA(IF(VLOOKUP($D132,Organización_Modular!$F$10:$G$195,2,FALSE)=Q$23,Itinerario!W132," ")," ")</f>
        <v xml:space="preserve"> </v>
      </c>
      <c r="R132" s="46">
        <f>Organización_Modular!H118</f>
        <v>0</v>
      </c>
      <c r="S132" s="46">
        <f>Organización_Modular!I118</f>
        <v>0</v>
      </c>
      <c r="T132" s="90">
        <f t="shared" si="13"/>
        <v>0</v>
      </c>
      <c r="U132" s="46">
        <f t="shared" si="9"/>
        <v>0</v>
      </c>
      <c r="V132" s="46">
        <f t="shared" si="10"/>
        <v>0</v>
      </c>
      <c r="W132" s="90">
        <f t="shared" si="11"/>
        <v>0</v>
      </c>
      <c r="X132" s="95">
        <f t="shared" si="12"/>
        <v>0</v>
      </c>
    </row>
    <row r="133" spans="1:24" ht="18" customHeight="1" x14ac:dyDescent="0.2">
      <c r="A133" s="333"/>
      <c r="B133" s="271"/>
      <c r="C133" s="334"/>
      <c r="D133" s="335">
        <f>Organización_Modular!F119</f>
        <v>0</v>
      </c>
      <c r="E133" s="335"/>
      <c r="F133" s="46" t="str">
        <f>_xlfn.IFNA(IF(VLOOKUP($D133,Organización_Modular!$F$10:$G$195,2,FALSE)=F$23,Itinerario!T133," ")," ")</f>
        <v xml:space="preserve"> </v>
      </c>
      <c r="G133" s="46" t="str">
        <f>_xlfn.IFNA(IF(VLOOKUP($D133,Organización_Modular!$F$10:$G$195,2,FALSE)=G$23,Itinerario!W133," ")," ")</f>
        <v xml:space="preserve"> </v>
      </c>
      <c r="H133" s="46" t="str">
        <f>_xlfn.IFNA(IF(VLOOKUP($D133,Organización_Modular!$F$10:$G$195,2,FALSE)=H$23,Itinerario!T133," ")," ")</f>
        <v xml:space="preserve"> </v>
      </c>
      <c r="I133" s="46" t="str">
        <f>_xlfn.IFNA(IF(VLOOKUP($D133,Organización_Modular!$F$10:$G$195,2,FALSE)=I$23,Itinerario!W133," ")," ")</f>
        <v xml:space="preserve"> </v>
      </c>
      <c r="J133" s="46" t="str">
        <f>_xlfn.IFNA(IF(VLOOKUP($D133,Organización_Modular!$F$10:$G$195,2,FALSE)=J$23,Itinerario!T133," ")," ")</f>
        <v xml:space="preserve"> </v>
      </c>
      <c r="K133" s="46" t="str">
        <f>_xlfn.IFNA(IF(VLOOKUP($D133,Organización_Modular!$F$10:$G$195,2,FALSE)=K$23,Itinerario!W133," ")," ")</f>
        <v xml:space="preserve"> </v>
      </c>
      <c r="L133" s="46" t="str">
        <f>_xlfn.IFNA(IF(VLOOKUP($D133,Organización_Modular!$F$10:$G$195,2,FALSE)=L$23,Itinerario!T133," ")," ")</f>
        <v xml:space="preserve"> </v>
      </c>
      <c r="M133" s="46" t="str">
        <f>_xlfn.IFNA(IF(VLOOKUP($D133,Organización_Modular!$F$10:$G$195,2,FALSE)=M$23,Itinerario!W133," ")," ")</f>
        <v xml:space="preserve"> </v>
      </c>
      <c r="N133" s="46" t="str">
        <f>_xlfn.IFNA(IF(VLOOKUP($D133,Organización_Modular!$F$10:$G$195,2,FALSE)=N$23,Itinerario!T133," ")," ")</f>
        <v xml:space="preserve"> </v>
      </c>
      <c r="O133" s="46" t="str">
        <f>_xlfn.IFNA(IF(VLOOKUP($D133,Organización_Modular!$F$10:$G$195,2,FALSE)=O$23,Itinerario!W133," ")," ")</f>
        <v xml:space="preserve"> </v>
      </c>
      <c r="P133" s="46" t="str">
        <f>_xlfn.IFNA(IF(VLOOKUP($D133,Organización_Modular!$F$10:$G$195,2,FALSE)=P$23,Itinerario!T133," ")," ")</f>
        <v xml:space="preserve"> </v>
      </c>
      <c r="Q133" s="46" t="str">
        <f>_xlfn.IFNA(IF(VLOOKUP($D133,Organización_Modular!$F$10:$G$195,2,FALSE)=Q$23,Itinerario!W133," ")," ")</f>
        <v xml:space="preserve"> </v>
      </c>
      <c r="R133" s="46">
        <f>Organización_Modular!H119</f>
        <v>0</v>
      </c>
      <c r="S133" s="46">
        <f>Organización_Modular!I119</f>
        <v>0</v>
      </c>
      <c r="T133" s="90">
        <f t="shared" si="13"/>
        <v>0</v>
      </c>
      <c r="U133" s="46">
        <f t="shared" si="9"/>
        <v>0</v>
      </c>
      <c r="V133" s="46">
        <f t="shared" si="10"/>
        <v>0</v>
      </c>
      <c r="W133" s="90">
        <f t="shared" si="11"/>
        <v>0</v>
      </c>
      <c r="X133" s="95">
        <f t="shared" si="12"/>
        <v>0</v>
      </c>
    </row>
    <row r="134" spans="1:24" ht="18" customHeight="1" x14ac:dyDescent="0.2">
      <c r="A134" s="333"/>
      <c r="B134" s="271"/>
      <c r="C134" s="334"/>
      <c r="D134" s="335">
        <f>Organización_Modular!F120</f>
        <v>0</v>
      </c>
      <c r="E134" s="335"/>
      <c r="F134" s="46" t="str">
        <f>_xlfn.IFNA(IF(VLOOKUP($D134,Organización_Modular!$F$10:$G$195,2,FALSE)=F$23,Itinerario!T134," ")," ")</f>
        <v xml:space="preserve"> </v>
      </c>
      <c r="G134" s="46" t="str">
        <f>_xlfn.IFNA(IF(VLOOKUP($D134,Organización_Modular!$F$10:$G$195,2,FALSE)=G$23,Itinerario!W134," ")," ")</f>
        <v xml:space="preserve"> </v>
      </c>
      <c r="H134" s="46" t="str">
        <f>_xlfn.IFNA(IF(VLOOKUP($D134,Organización_Modular!$F$10:$G$195,2,FALSE)=H$23,Itinerario!T134," ")," ")</f>
        <v xml:space="preserve"> </v>
      </c>
      <c r="I134" s="46" t="str">
        <f>_xlfn.IFNA(IF(VLOOKUP($D134,Organización_Modular!$F$10:$G$195,2,FALSE)=I$23,Itinerario!W134," ")," ")</f>
        <v xml:space="preserve"> </v>
      </c>
      <c r="J134" s="46" t="str">
        <f>_xlfn.IFNA(IF(VLOOKUP($D134,Organización_Modular!$F$10:$G$195,2,FALSE)=J$23,Itinerario!T134," ")," ")</f>
        <v xml:space="preserve"> </v>
      </c>
      <c r="K134" s="46" t="str">
        <f>_xlfn.IFNA(IF(VLOOKUP($D134,Organización_Modular!$F$10:$G$195,2,FALSE)=K$23,Itinerario!W134," ")," ")</f>
        <v xml:space="preserve"> </v>
      </c>
      <c r="L134" s="46" t="str">
        <f>_xlfn.IFNA(IF(VLOOKUP($D134,Organización_Modular!$F$10:$G$195,2,FALSE)=L$23,Itinerario!T134," ")," ")</f>
        <v xml:space="preserve"> </v>
      </c>
      <c r="M134" s="46" t="str">
        <f>_xlfn.IFNA(IF(VLOOKUP($D134,Organización_Modular!$F$10:$G$195,2,FALSE)=M$23,Itinerario!W134," ")," ")</f>
        <v xml:space="preserve"> </v>
      </c>
      <c r="N134" s="46" t="str">
        <f>_xlfn.IFNA(IF(VLOOKUP($D134,Organización_Modular!$F$10:$G$195,2,FALSE)=N$23,Itinerario!T134," ")," ")</f>
        <v xml:space="preserve"> </v>
      </c>
      <c r="O134" s="46" t="str">
        <f>_xlfn.IFNA(IF(VLOOKUP($D134,Organización_Modular!$F$10:$G$195,2,FALSE)=O$23,Itinerario!W134," ")," ")</f>
        <v xml:space="preserve"> </v>
      </c>
      <c r="P134" s="46" t="str">
        <f>_xlfn.IFNA(IF(VLOOKUP($D134,Organización_Modular!$F$10:$G$195,2,FALSE)=P$23,Itinerario!T134," ")," ")</f>
        <v xml:space="preserve"> </v>
      </c>
      <c r="Q134" s="46" t="str">
        <f>_xlfn.IFNA(IF(VLOOKUP($D134,Organización_Modular!$F$10:$G$195,2,FALSE)=Q$23,Itinerario!W134," ")," ")</f>
        <v xml:space="preserve"> </v>
      </c>
      <c r="R134" s="46">
        <f>Organización_Modular!H120</f>
        <v>0</v>
      </c>
      <c r="S134" s="46">
        <f>Organización_Modular!I120</f>
        <v>0</v>
      </c>
      <c r="T134" s="90">
        <f t="shared" si="13"/>
        <v>0</v>
      </c>
      <c r="U134" s="46">
        <f t="shared" si="9"/>
        <v>0</v>
      </c>
      <c r="V134" s="46">
        <f t="shared" si="10"/>
        <v>0</v>
      </c>
      <c r="W134" s="90">
        <f t="shared" si="11"/>
        <v>0</v>
      </c>
      <c r="X134" s="95">
        <f t="shared" si="12"/>
        <v>0</v>
      </c>
    </row>
    <row r="135" spans="1:24" ht="18" customHeight="1" x14ac:dyDescent="0.2">
      <c r="A135" s="333"/>
      <c r="B135" s="271"/>
      <c r="C135" s="334"/>
      <c r="D135" s="335">
        <f>Organización_Modular!F121</f>
        <v>0</v>
      </c>
      <c r="E135" s="335"/>
      <c r="F135" s="46" t="str">
        <f>_xlfn.IFNA(IF(VLOOKUP($D135,Organización_Modular!$F$10:$G$195,2,FALSE)=F$23,Itinerario!T135," ")," ")</f>
        <v xml:space="preserve"> </v>
      </c>
      <c r="G135" s="46" t="str">
        <f>_xlfn.IFNA(IF(VLOOKUP($D135,Organización_Modular!$F$10:$G$195,2,FALSE)=G$23,Itinerario!W135," ")," ")</f>
        <v xml:space="preserve"> </v>
      </c>
      <c r="H135" s="46" t="str">
        <f>_xlfn.IFNA(IF(VLOOKUP($D135,Organización_Modular!$F$10:$G$195,2,FALSE)=H$23,Itinerario!T135," ")," ")</f>
        <v xml:space="preserve"> </v>
      </c>
      <c r="I135" s="46" t="str">
        <f>_xlfn.IFNA(IF(VLOOKUP($D135,Organización_Modular!$F$10:$G$195,2,FALSE)=I$23,Itinerario!W135," ")," ")</f>
        <v xml:space="preserve"> </v>
      </c>
      <c r="J135" s="46" t="str">
        <f>_xlfn.IFNA(IF(VLOOKUP($D135,Organización_Modular!$F$10:$G$195,2,FALSE)=J$23,Itinerario!T135," ")," ")</f>
        <v xml:space="preserve"> </v>
      </c>
      <c r="K135" s="46" t="str">
        <f>_xlfn.IFNA(IF(VLOOKUP($D135,Organización_Modular!$F$10:$G$195,2,FALSE)=K$23,Itinerario!W135," ")," ")</f>
        <v xml:space="preserve"> </v>
      </c>
      <c r="L135" s="46" t="str">
        <f>_xlfn.IFNA(IF(VLOOKUP($D135,Organización_Modular!$F$10:$G$195,2,FALSE)=L$23,Itinerario!T135," ")," ")</f>
        <v xml:space="preserve"> </v>
      </c>
      <c r="M135" s="46" t="str">
        <f>_xlfn.IFNA(IF(VLOOKUP($D135,Organización_Modular!$F$10:$G$195,2,FALSE)=M$23,Itinerario!W135," ")," ")</f>
        <v xml:space="preserve"> </v>
      </c>
      <c r="N135" s="46" t="str">
        <f>_xlfn.IFNA(IF(VLOOKUP($D135,Organización_Modular!$F$10:$G$195,2,FALSE)=N$23,Itinerario!T135," ")," ")</f>
        <v xml:space="preserve"> </v>
      </c>
      <c r="O135" s="46" t="str">
        <f>_xlfn.IFNA(IF(VLOOKUP($D135,Organización_Modular!$F$10:$G$195,2,FALSE)=O$23,Itinerario!W135," ")," ")</f>
        <v xml:space="preserve"> </v>
      </c>
      <c r="P135" s="46" t="str">
        <f>_xlfn.IFNA(IF(VLOOKUP($D135,Organización_Modular!$F$10:$G$195,2,FALSE)=P$23,Itinerario!T135," ")," ")</f>
        <v xml:space="preserve"> </v>
      </c>
      <c r="Q135" s="46" t="str">
        <f>_xlfn.IFNA(IF(VLOOKUP($D135,Organización_Modular!$F$10:$G$195,2,FALSE)=Q$23,Itinerario!W135," ")," ")</f>
        <v xml:space="preserve"> </v>
      </c>
      <c r="R135" s="46">
        <f>Organización_Modular!H121</f>
        <v>0</v>
      </c>
      <c r="S135" s="46">
        <f>Organización_Modular!I121</f>
        <v>0</v>
      </c>
      <c r="T135" s="90">
        <f t="shared" si="13"/>
        <v>0</v>
      </c>
      <c r="U135" s="46">
        <f t="shared" si="9"/>
        <v>0</v>
      </c>
      <c r="V135" s="46">
        <f t="shared" si="10"/>
        <v>0</v>
      </c>
      <c r="W135" s="90">
        <f t="shared" si="11"/>
        <v>0</v>
      </c>
      <c r="X135" s="95">
        <f t="shared" si="12"/>
        <v>0</v>
      </c>
    </row>
    <row r="136" spans="1:24" ht="18" customHeight="1" x14ac:dyDescent="0.2">
      <c r="A136" s="333"/>
      <c r="B136" s="271"/>
      <c r="C136" s="334"/>
      <c r="D136" s="335">
        <f>Organización_Modular!F122</f>
        <v>0</v>
      </c>
      <c r="E136" s="335"/>
      <c r="F136" s="46" t="str">
        <f>_xlfn.IFNA(IF(VLOOKUP($D136,Organización_Modular!$F$10:$G$195,2,FALSE)=F$23,Itinerario!T136," ")," ")</f>
        <v xml:space="preserve"> </v>
      </c>
      <c r="G136" s="46" t="str">
        <f>_xlfn.IFNA(IF(VLOOKUP($D136,Organización_Modular!$F$10:$G$195,2,FALSE)=G$23,Itinerario!W136," ")," ")</f>
        <v xml:space="preserve"> </v>
      </c>
      <c r="H136" s="46" t="str">
        <f>_xlfn.IFNA(IF(VLOOKUP($D136,Organización_Modular!$F$10:$G$195,2,FALSE)=H$23,Itinerario!T136," ")," ")</f>
        <v xml:space="preserve"> </v>
      </c>
      <c r="I136" s="46" t="str">
        <f>_xlfn.IFNA(IF(VLOOKUP($D136,Organización_Modular!$F$10:$G$195,2,FALSE)=I$23,Itinerario!W136," ")," ")</f>
        <v xml:space="preserve"> </v>
      </c>
      <c r="J136" s="46" t="str">
        <f>_xlfn.IFNA(IF(VLOOKUP($D136,Organización_Modular!$F$10:$G$195,2,FALSE)=J$23,Itinerario!T136," ")," ")</f>
        <v xml:space="preserve"> </v>
      </c>
      <c r="K136" s="46" t="str">
        <f>_xlfn.IFNA(IF(VLOOKUP($D136,Organización_Modular!$F$10:$G$195,2,FALSE)=K$23,Itinerario!W136," ")," ")</f>
        <v xml:space="preserve"> </v>
      </c>
      <c r="L136" s="46" t="str">
        <f>_xlfn.IFNA(IF(VLOOKUP($D136,Organización_Modular!$F$10:$G$195,2,FALSE)=L$23,Itinerario!T136," ")," ")</f>
        <v xml:space="preserve"> </v>
      </c>
      <c r="M136" s="46" t="str">
        <f>_xlfn.IFNA(IF(VLOOKUP($D136,Organización_Modular!$F$10:$G$195,2,FALSE)=M$23,Itinerario!W136," ")," ")</f>
        <v xml:space="preserve"> </v>
      </c>
      <c r="N136" s="46" t="str">
        <f>_xlfn.IFNA(IF(VLOOKUP($D136,Organización_Modular!$F$10:$G$195,2,FALSE)=N$23,Itinerario!T136," ")," ")</f>
        <v xml:space="preserve"> </v>
      </c>
      <c r="O136" s="46" t="str">
        <f>_xlfn.IFNA(IF(VLOOKUP($D136,Organización_Modular!$F$10:$G$195,2,FALSE)=O$23,Itinerario!W136," ")," ")</f>
        <v xml:space="preserve"> </v>
      </c>
      <c r="P136" s="46" t="str">
        <f>_xlfn.IFNA(IF(VLOOKUP($D136,Organización_Modular!$F$10:$G$195,2,FALSE)=P$23,Itinerario!T136," ")," ")</f>
        <v xml:space="preserve"> </v>
      </c>
      <c r="Q136" s="46" t="str">
        <f>_xlfn.IFNA(IF(VLOOKUP($D136,Organización_Modular!$F$10:$G$195,2,FALSE)=Q$23,Itinerario!W136," ")," ")</f>
        <v xml:space="preserve"> </v>
      </c>
      <c r="R136" s="46">
        <f>Organización_Modular!H122</f>
        <v>0</v>
      </c>
      <c r="S136" s="46">
        <f>Organización_Modular!I122</f>
        <v>0</v>
      </c>
      <c r="T136" s="90">
        <f t="shared" si="13"/>
        <v>0</v>
      </c>
      <c r="U136" s="46">
        <f t="shared" si="9"/>
        <v>0</v>
      </c>
      <c r="V136" s="46">
        <f t="shared" si="10"/>
        <v>0</v>
      </c>
      <c r="W136" s="90">
        <f t="shared" si="11"/>
        <v>0</v>
      </c>
      <c r="X136" s="95">
        <f t="shared" si="12"/>
        <v>0</v>
      </c>
    </row>
    <row r="137" spans="1:24" ht="18" customHeight="1" x14ac:dyDescent="0.2">
      <c r="A137" s="333"/>
      <c r="B137" s="267" t="str">
        <f>B44</f>
        <v>Competencias para la empleabilidad</v>
      </c>
      <c r="C137" s="334">
        <f>Organización_Modular!C123</f>
        <v>0</v>
      </c>
      <c r="D137" s="335">
        <f>Organización_Modular!F123</f>
        <v>0</v>
      </c>
      <c r="E137" s="335"/>
      <c r="F137" s="46" t="str">
        <f>_xlfn.IFNA(IF(VLOOKUP($D137,Organización_Modular!$F$10:$G$195,2,FALSE)=F$23,Itinerario!T137," ")," ")</f>
        <v xml:space="preserve"> </v>
      </c>
      <c r="G137" s="46" t="str">
        <f>_xlfn.IFNA(IF(VLOOKUP($D137,Organización_Modular!$F$10:$G$195,2,FALSE)=G$23,Itinerario!W137," ")," ")</f>
        <v xml:space="preserve"> </v>
      </c>
      <c r="H137" s="46" t="str">
        <f>_xlfn.IFNA(IF(VLOOKUP($D137,Organización_Modular!$F$10:$G$195,2,FALSE)=H$23,Itinerario!T137," ")," ")</f>
        <v xml:space="preserve"> </v>
      </c>
      <c r="I137" s="46" t="str">
        <f>_xlfn.IFNA(IF(VLOOKUP($D137,Organización_Modular!$F$10:$G$195,2,FALSE)=I$23,Itinerario!W137," ")," ")</f>
        <v xml:space="preserve"> </v>
      </c>
      <c r="J137" s="46" t="str">
        <f>_xlfn.IFNA(IF(VLOOKUP($D137,Organización_Modular!$F$10:$G$195,2,FALSE)=J$23,Itinerario!T137," ")," ")</f>
        <v xml:space="preserve"> </v>
      </c>
      <c r="K137" s="46" t="str">
        <f>_xlfn.IFNA(IF(VLOOKUP($D137,Organización_Modular!$F$10:$G$195,2,FALSE)=K$23,Itinerario!W137," ")," ")</f>
        <v xml:space="preserve"> </v>
      </c>
      <c r="L137" s="46" t="str">
        <f>_xlfn.IFNA(IF(VLOOKUP($D137,Organización_Modular!$F$10:$G$195,2,FALSE)=L$23,Itinerario!T137," ")," ")</f>
        <v xml:space="preserve"> </v>
      </c>
      <c r="M137" s="46" t="str">
        <f>_xlfn.IFNA(IF(VLOOKUP($D137,Organización_Modular!$F$10:$G$195,2,FALSE)=M$23,Itinerario!W137," ")," ")</f>
        <v xml:space="preserve"> </v>
      </c>
      <c r="N137" s="46" t="str">
        <f>_xlfn.IFNA(IF(VLOOKUP($D137,Organización_Modular!$F$10:$G$195,2,FALSE)=N$23,Itinerario!T137," ")," ")</f>
        <v xml:space="preserve"> </v>
      </c>
      <c r="O137" s="46" t="str">
        <f>_xlfn.IFNA(IF(VLOOKUP($D137,Organización_Modular!$F$10:$G$195,2,FALSE)=O$23,Itinerario!W137," ")," ")</f>
        <v xml:space="preserve"> </v>
      </c>
      <c r="P137" s="46" t="str">
        <f>_xlfn.IFNA(IF(VLOOKUP($D137,Organización_Modular!$F$10:$G$195,2,FALSE)=P$23,Itinerario!T137," ")," ")</f>
        <v xml:space="preserve"> </v>
      </c>
      <c r="Q137" s="46" t="str">
        <f>_xlfn.IFNA(IF(VLOOKUP($D137,Organización_Modular!$F$10:$G$195,2,FALSE)=Q$23,Itinerario!W137," ")," ")</f>
        <v xml:space="preserve"> </v>
      </c>
      <c r="R137" s="46">
        <f>Organización_Modular!H123</f>
        <v>0</v>
      </c>
      <c r="S137" s="46">
        <f>Organización_Modular!I123</f>
        <v>0</v>
      </c>
      <c r="T137" s="90">
        <f t="shared" si="13"/>
        <v>0</v>
      </c>
      <c r="U137" s="46">
        <f t="shared" si="9"/>
        <v>0</v>
      </c>
      <c r="V137" s="46">
        <f t="shared" si="10"/>
        <v>0</v>
      </c>
      <c r="W137" s="90">
        <f t="shared" si="11"/>
        <v>0</v>
      </c>
      <c r="X137" s="95">
        <f t="shared" si="12"/>
        <v>0</v>
      </c>
    </row>
    <row r="138" spans="1:24" ht="18" customHeight="1" x14ac:dyDescent="0.2">
      <c r="A138" s="333"/>
      <c r="B138" s="267"/>
      <c r="C138" s="334"/>
      <c r="D138" s="335">
        <f>Organización_Modular!F124</f>
        <v>0</v>
      </c>
      <c r="E138" s="335"/>
      <c r="F138" s="46" t="str">
        <f>_xlfn.IFNA(IF(VLOOKUP($D138,Organización_Modular!$F$10:$G$195,2,FALSE)=F$23,Itinerario!T138," ")," ")</f>
        <v xml:space="preserve"> </v>
      </c>
      <c r="G138" s="46" t="str">
        <f>_xlfn.IFNA(IF(VLOOKUP($D138,Organización_Modular!$F$10:$G$195,2,FALSE)=G$23,Itinerario!W138," ")," ")</f>
        <v xml:space="preserve"> </v>
      </c>
      <c r="H138" s="46" t="str">
        <f>_xlfn.IFNA(IF(VLOOKUP($D138,Organización_Modular!$F$10:$G$195,2,FALSE)=H$23,Itinerario!T138," ")," ")</f>
        <v xml:space="preserve"> </v>
      </c>
      <c r="I138" s="46" t="str">
        <f>_xlfn.IFNA(IF(VLOOKUP($D138,Organización_Modular!$F$10:$G$195,2,FALSE)=I$23,Itinerario!W138," ")," ")</f>
        <v xml:space="preserve"> </v>
      </c>
      <c r="J138" s="46" t="str">
        <f>_xlfn.IFNA(IF(VLOOKUP($D138,Organización_Modular!$F$10:$G$195,2,FALSE)=J$23,Itinerario!T138," ")," ")</f>
        <v xml:space="preserve"> </v>
      </c>
      <c r="K138" s="46" t="str">
        <f>_xlfn.IFNA(IF(VLOOKUP($D138,Organización_Modular!$F$10:$G$195,2,FALSE)=K$23,Itinerario!W138," ")," ")</f>
        <v xml:space="preserve"> </v>
      </c>
      <c r="L138" s="46" t="str">
        <f>_xlfn.IFNA(IF(VLOOKUP($D138,Organización_Modular!$F$10:$G$195,2,FALSE)=L$23,Itinerario!T138," ")," ")</f>
        <v xml:space="preserve"> </v>
      </c>
      <c r="M138" s="46" t="str">
        <f>_xlfn.IFNA(IF(VLOOKUP($D138,Organización_Modular!$F$10:$G$195,2,FALSE)=M$23,Itinerario!W138," ")," ")</f>
        <v xml:space="preserve"> </v>
      </c>
      <c r="N138" s="46" t="str">
        <f>_xlfn.IFNA(IF(VLOOKUP($D138,Organización_Modular!$F$10:$G$195,2,FALSE)=N$23,Itinerario!T138," ")," ")</f>
        <v xml:space="preserve"> </v>
      </c>
      <c r="O138" s="46" t="str">
        <f>_xlfn.IFNA(IF(VLOOKUP($D138,Organización_Modular!$F$10:$G$195,2,FALSE)=O$23,Itinerario!W138," ")," ")</f>
        <v xml:space="preserve"> </v>
      </c>
      <c r="P138" s="46" t="str">
        <f>_xlfn.IFNA(IF(VLOOKUP($D138,Organización_Modular!$F$10:$G$195,2,FALSE)=P$23,Itinerario!T138," ")," ")</f>
        <v xml:space="preserve"> </v>
      </c>
      <c r="Q138" s="46" t="str">
        <f>_xlfn.IFNA(IF(VLOOKUP($D138,Organización_Modular!$F$10:$G$195,2,FALSE)=Q$23,Itinerario!W138," ")," ")</f>
        <v xml:space="preserve"> </v>
      </c>
      <c r="R138" s="46">
        <f>Organización_Modular!H124</f>
        <v>0</v>
      </c>
      <c r="S138" s="46">
        <f>Organización_Modular!I124</f>
        <v>0</v>
      </c>
      <c r="T138" s="90">
        <f t="shared" si="13"/>
        <v>0</v>
      </c>
      <c r="U138" s="46">
        <f t="shared" si="9"/>
        <v>0</v>
      </c>
      <c r="V138" s="46">
        <f t="shared" si="10"/>
        <v>0</v>
      </c>
      <c r="W138" s="90">
        <f t="shared" si="11"/>
        <v>0</v>
      </c>
      <c r="X138" s="95">
        <f t="shared" si="12"/>
        <v>0</v>
      </c>
    </row>
    <row r="139" spans="1:24" ht="18" customHeight="1" x14ac:dyDescent="0.2">
      <c r="A139" s="333"/>
      <c r="B139" s="267"/>
      <c r="C139" s="334"/>
      <c r="D139" s="335">
        <f>Organización_Modular!F125</f>
        <v>0</v>
      </c>
      <c r="E139" s="335"/>
      <c r="F139" s="46" t="str">
        <f>_xlfn.IFNA(IF(VLOOKUP($D139,Organización_Modular!$F$10:$G$195,2,FALSE)=F$23,Itinerario!T139," ")," ")</f>
        <v xml:space="preserve"> </v>
      </c>
      <c r="G139" s="46" t="str">
        <f>_xlfn.IFNA(IF(VLOOKUP($D139,Organización_Modular!$F$10:$G$195,2,FALSE)=G$23,Itinerario!W139," ")," ")</f>
        <v xml:space="preserve"> </v>
      </c>
      <c r="H139" s="46" t="str">
        <f>_xlfn.IFNA(IF(VLOOKUP($D139,Organización_Modular!$F$10:$G$195,2,FALSE)=H$23,Itinerario!T139," ")," ")</f>
        <v xml:space="preserve"> </v>
      </c>
      <c r="I139" s="46" t="str">
        <f>_xlfn.IFNA(IF(VLOOKUP($D139,Organización_Modular!$F$10:$G$195,2,FALSE)=I$23,Itinerario!W139," ")," ")</f>
        <v xml:space="preserve"> </v>
      </c>
      <c r="J139" s="46" t="str">
        <f>_xlfn.IFNA(IF(VLOOKUP($D139,Organización_Modular!$F$10:$G$195,2,FALSE)=J$23,Itinerario!T139," ")," ")</f>
        <v xml:space="preserve"> </v>
      </c>
      <c r="K139" s="46" t="str">
        <f>_xlfn.IFNA(IF(VLOOKUP($D139,Organización_Modular!$F$10:$G$195,2,FALSE)=K$23,Itinerario!W139," ")," ")</f>
        <v xml:space="preserve"> </v>
      </c>
      <c r="L139" s="46" t="str">
        <f>_xlfn.IFNA(IF(VLOOKUP($D139,Organización_Modular!$F$10:$G$195,2,FALSE)=L$23,Itinerario!T139," ")," ")</f>
        <v xml:space="preserve"> </v>
      </c>
      <c r="M139" s="46" t="str">
        <f>_xlfn.IFNA(IF(VLOOKUP($D139,Organización_Modular!$F$10:$G$195,2,FALSE)=M$23,Itinerario!W139," ")," ")</f>
        <v xml:space="preserve"> </v>
      </c>
      <c r="N139" s="46" t="str">
        <f>_xlfn.IFNA(IF(VLOOKUP($D139,Organización_Modular!$F$10:$G$195,2,FALSE)=N$23,Itinerario!T139," ")," ")</f>
        <v xml:space="preserve"> </v>
      </c>
      <c r="O139" s="46" t="str">
        <f>_xlfn.IFNA(IF(VLOOKUP($D139,Organización_Modular!$F$10:$G$195,2,FALSE)=O$23,Itinerario!W139," ")," ")</f>
        <v xml:space="preserve"> </v>
      </c>
      <c r="P139" s="46" t="str">
        <f>_xlfn.IFNA(IF(VLOOKUP($D139,Organización_Modular!$F$10:$G$195,2,FALSE)=P$23,Itinerario!T139," ")," ")</f>
        <v xml:space="preserve"> </v>
      </c>
      <c r="Q139" s="46" t="str">
        <f>_xlfn.IFNA(IF(VLOOKUP($D139,Organización_Modular!$F$10:$G$195,2,FALSE)=Q$23,Itinerario!W139," ")," ")</f>
        <v xml:space="preserve"> </v>
      </c>
      <c r="R139" s="46">
        <f>Organización_Modular!H125</f>
        <v>0</v>
      </c>
      <c r="S139" s="46">
        <f>Organización_Modular!I125</f>
        <v>0</v>
      </c>
      <c r="T139" s="90">
        <f t="shared" si="13"/>
        <v>0</v>
      </c>
      <c r="U139" s="46">
        <f t="shared" si="9"/>
        <v>0</v>
      </c>
      <c r="V139" s="46">
        <f t="shared" si="10"/>
        <v>0</v>
      </c>
      <c r="W139" s="90">
        <f t="shared" si="11"/>
        <v>0</v>
      </c>
      <c r="X139" s="95">
        <f t="shared" si="12"/>
        <v>0</v>
      </c>
    </row>
    <row r="140" spans="1:24" ht="18" customHeight="1" x14ac:dyDescent="0.2">
      <c r="A140" s="333"/>
      <c r="B140" s="267"/>
      <c r="C140" s="334"/>
      <c r="D140" s="335">
        <f>Organización_Modular!F126</f>
        <v>0</v>
      </c>
      <c r="E140" s="335"/>
      <c r="F140" s="46" t="str">
        <f>_xlfn.IFNA(IF(VLOOKUP($D140,Organización_Modular!$F$10:$G$195,2,FALSE)=F$23,Itinerario!T140," ")," ")</f>
        <v xml:space="preserve"> </v>
      </c>
      <c r="G140" s="46" t="str">
        <f>_xlfn.IFNA(IF(VLOOKUP($D140,Organización_Modular!$F$10:$G$195,2,FALSE)=G$23,Itinerario!W140," ")," ")</f>
        <v xml:space="preserve"> </v>
      </c>
      <c r="H140" s="46" t="str">
        <f>_xlfn.IFNA(IF(VLOOKUP($D140,Organización_Modular!$F$10:$G$195,2,FALSE)=H$23,Itinerario!T140," ")," ")</f>
        <v xml:space="preserve"> </v>
      </c>
      <c r="I140" s="46" t="str">
        <f>_xlfn.IFNA(IF(VLOOKUP($D140,Organización_Modular!$F$10:$G$195,2,FALSE)=I$23,Itinerario!W140," ")," ")</f>
        <v xml:space="preserve"> </v>
      </c>
      <c r="J140" s="46" t="str">
        <f>_xlfn.IFNA(IF(VLOOKUP($D140,Organización_Modular!$F$10:$G$195,2,FALSE)=J$23,Itinerario!T140," ")," ")</f>
        <v xml:space="preserve"> </v>
      </c>
      <c r="K140" s="46" t="str">
        <f>_xlfn.IFNA(IF(VLOOKUP($D140,Organización_Modular!$F$10:$G$195,2,FALSE)=K$23,Itinerario!W140," ")," ")</f>
        <v xml:space="preserve"> </v>
      </c>
      <c r="L140" s="46" t="str">
        <f>_xlfn.IFNA(IF(VLOOKUP($D140,Organización_Modular!$F$10:$G$195,2,FALSE)=L$23,Itinerario!T140," ")," ")</f>
        <v xml:space="preserve"> </v>
      </c>
      <c r="M140" s="46" t="str">
        <f>_xlfn.IFNA(IF(VLOOKUP($D140,Organización_Modular!$F$10:$G$195,2,FALSE)=M$23,Itinerario!W140," ")," ")</f>
        <v xml:space="preserve"> </v>
      </c>
      <c r="N140" s="46" t="str">
        <f>_xlfn.IFNA(IF(VLOOKUP($D140,Organización_Modular!$F$10:$G$195,2,FALSE)=N$23,Itinerario!T140," ")," ")</f>
        <v xml:space="preserve"> </v>
      </c>
      <c r="O140" s="46" t="str">
        <f>_xlfn.IFNA(IF(VLOOKUP($D140,Organización_Modular!$F$10:$G$195,2,FALSE)=O$23,Itinerario!W140," ")," ")</f>
        <v xml:space="preserve"> </v>
      </c>
      <c r="P140" s="46" t="str">
        <f>_xlfn.IFNA(IF(VLOOKUP($D140,Organización_Modular!$F$10:$G$195,2,FALSE)=P$23,Itinerario!T140," ")," ")</f>
        <v xml:space="preserve"> </v>
      </c>
      <c r="Q140" s="46" t="str">
        <f>_xlfn.IFNA(IF(VLOOKUP($D140,Organización_Modular!$F$10:$G$195,2,FALSE)=Q$23,Itinerario!W140," ")," ")</f>
        <v xml:space="preserve"> </v>
      </c>
      <c r="R140" s="46">
        <f>Organización_Modular!H126</f>
        <v>0</v>
      </c>
      <c r="S140" s="46">
        <f>Organización_Modular!I126</f>
        <v>0</v>
      </c>
      <c r="T140" s="90">
        <f t="shared" si="13"/>
        <v>0</v>
      </c>
      <c r="U140" s="46">
        <f t="shared" si="9"/>
        <v>0</v>
      </c>
      <c r="V140" s="46">
        <f t="shared" si="10"/>
        <v>0</v>
      </c>
      <c r="W140" s="90">
        <f t="shared" si="11"/>
        <v>0</v>
      </c>
      <c r="X140" s="95">
        <f t="shared" si="12"/>
        <v>0</v>
      </c>
    </row>
    <row r="141" spans="1:24" ht="18" customHeight="1" x14ac:dyDescent="0.2">
      <c r="A141" s="333"/>
      <c r="B141" s="267"/>
      <c r="C141" s="334"/>
      <c r="D141" s="335">
        <f>Organización_Modular!F127</f>
        <v>0</v>
      </c>
      <c r="E141" s="335"/>
      <c r="F141" s="46" t="str">
        <f>_xlfn.IFNA(IF(VLOOKUP($D141,Organización_Modular!$F$10:$G$195,2,FALSE)=F$23,Itinerario!T141," ")," ")</f>
        <v xml:space="preserve"> </v>
      </c>
      <c r="G141" s="46" t="str">
        <f>_xlfn.IFNA(IF(VLOOKUP($D141,Organización_Modular!$F$10:$G$195,2,FALSE)=G$23,Itinerario!W141," ")," ")</f>
        <v xml:space="preserve"> </v>
      </c>
      <c r="H141" s="46" t="str">
        <f>_xlfn.IFNA(IF(VLOOKUP($D141,Organización_Modular!$F$10:$G$195,2,FALSE)=H$23,Itinerario!T141," ")," ")</f>
        <v xml:space="preserve"> </v>
      </c>
      <c r="I141" s="46" t="str">
        <f>_xlfn.IFNA(IF(VLOOKUP($D141,Organización_Modular!$F$10:$G$195,2,FALSE)=I$23,Itinerario!W141," ")," ")</f>
        <v xml:space="preserve"> </v>
      </c>
      <c r="J141" s="46" t="str">
        <f>_xlfn.IFNA(IF(VLOOKUP($D141,Organización_Modular!$F$10:$G$195,2,FALSE)=J$23,Itinerario!T141," ")," ")</f>
        <v xml:space="preserve"> </v>
      </c>
      <c r="K141" s="46" t="str">
        <f>_xlfn.IFNA(IF(VLOOKUP($D141,Organización_Modular!$F$10:$G$195,2,FALSE)=K$23,Itinerario!W141," ")," ")</f>
        <v xml:space="preserve"> </v>
      </c>
      <c r="L141" s="46" t="str">
        <f>_xlfn.IFNA(IF(VLOOKUP($D141,Organización_Modular!$F$10:$G$195,2,FALSE)=L$23,Itinerario!T141," ")," ")</f>
        <v xml:space="preserve"> </v>
      </c>
      <c r="M141" s="46" t="str">
        <f>_xlfn.IFNA(IF(VLOOKUP($D141,Organización_Modular!$F$10:$G$195,2,FALSE)=M$23,Itinerario!W141," ")," ")</f>
        <v xml:space="preserve"> </v>
      </c>
      <c r="N141" s="46" t="str">
        <f>_xlfn.IFNA(IF(VLOOKUP($D141,Organización_Modular!$F$10:$G$195,2,FALSE)=N$23,Itinerario!T141," ")," ")</f>
        <v xml:space="preserve"> </v>
      </c>
      <c r="O141" s="46" t="str">
        <f>_xlfn.IFNA(IF(VLOOKUP($D141,Organización_Modular!$F$10:$G$195,2,FALSE)=O$23,Itinerario!W141," ")," ")</f>
        <v xml:space="preserve"> </v>
      </c>
      <c r="P141" s="46" t="str">
        <f>_xlfn.IFNA(IF(VLOOKUP($D141,Organización_Modular!$F$10:$G$195,2,FALSE)=P$23,Itinerario!T141," ")," ")</f>
        <v xml:space="preserve"> </v>
      </c>
      <c r="Q141" s="46" t="str">
        <f>_xlfn.IFNA(IF(VLOOKUP($D141,Organización_Modular!$F$10:$G$195,2,FALSE)=Q$23,Itinerario!W141," ")," ")</f>
        <v xml:space="preserve"> </v>
      </c>
      <c r="R141" s="46">
        <f>Organización_Modular!H127</f>
        <v>0</v>
      </c>
      <c r="S141" s="46">
        <f>Organización_Modular!I127</f>
        <v>0</v>
      </c>
      <c r="T141" s="90">
        <f t="shared" si="13"/>
        <v>0</v>
      </c>
      <c r="U141" s="46">
        <f t="shared" si="9"/>
        <v>0</v>
      </c>
      <c r="V141" s="46">
        <f t="shared" si="10"/>
        <v>0</v>
      </c>
      <c r="W141" s="90">
        <f t="shared" si="11"/>
        <v>0</v>
      </c>
      <c r="X141" s="95">
        <f t="shared" si="12"/>
        <v>0</v>
      </c>
    </row>
    <row r="142" spans="1:24" ht="18" customHeight="1" x14ac:dyDescent="0.2">
      <c r="A142" s="333"/>
      <c r="B142" s="267"/>
      <c r="C142" s="334"/>
      <c r="D142" s="335">
        <f>Organización_Modular!F128</f>
        <v>0</v>
      </c>
      <c r="E142" s="335"/>
      <c r="F142" s="46" t="str">
        <f>_xlfn.IFNA(IF(VLOOKUP($D142,Organización_Modular!$F$10:$G$195,2,FALSE)=F$23,Itinerario!T142," ")," ")</f>
        <v xml:space="preserve"> </v>
      </c>
      <c r="G142" s="46" t="str">
        <f>_xlfn.IFNA(IF(VLOOKUP($D142,Organización_Modular!$F$10:$G$195,2,FALSE)=G$23,Itinerario!W142," ")," ")</f>
        <v xml:space="preserve"> </v>
      </c>
      <c r="H142" s="46" t="str">
        <f>_xlfn.IFNA(IF(VLOOKUP($D142,Organización_Modular!$F$10:$G$195,2,FALSE)=H$23,Itinerario!T142," ")," ")</f>
        <v xml:space="preserve"> </v>
      </c>
      <c r="I142" s="46" t="str">
        <f>_xlfn.IFNA(IF(VLOOKUP($D142,Organización_Modular!$F$10:$G$195,2,FALSE)=I$23,Itinerario!W142," ")," ")</f>
        <v xml:space="preserve"> </v>
      </c>
      <c r="J142" s="46" t="str">
        <f>_xlfn.IFNA(IF(VLOOKUP($D142,Organización_Modular!$F$10:$G$195,2,FALSE)=J$23,Itinerario!T142," ")," ")</f>
        <v xml:space="preserve"> </v>
      </c>
      <c r="K142" s="46" t="str">
        <f>_xlfn.IFNA(IF(VLOOKUP($D142,Organización_Modular!$F$10:$G$195,2,FALSE)=K$23,Itinerario!W142," ")," ")</f>
        <v xml:space="preserve"> </v>
      </c>
      <c r="L142" s="46" t="str">
        <f>_xlfn.IFNA(IF(VLOOKUP($D142,Organización_Modular!$F$10:$G$195,2,FALSE)=L$23,Itinerario!T142," ")," ")</f>
        <v xml:space="preserve"> </v>
      </c>
      <c r="M142" s="46" t="str">
        <f>_xlfn.IFNA(IF(VLOOKUP($D142,Organización_Modular!$F$10:$G$195,2,FALSE)=M$23,Itinerario!W142," ")," ")</f>
        <v xml:space="preserve"> </v>
      </c>
      <c r="N142" s="46" t="str">
        <f>_xlfn.IFNA(IF(VLOOKUP($D142,Organización_Modular!$F$10:$G$195,2,FALSE)=N$23,Itinerario!T142," ")," ")</f>
        <v xml:space="preserve"> </v>
      </c>
      <c r="O142" s="46" t="str">
        <f>_xlfn.IFNA(IF(VLOOKUP($D142,Organización_Modular!$F$10:$G$195,2,FALSE)=O$23,Itinerario!W142," ")," ")</f>
        <v xml:space="preserve"> </v>
      </c>
      <c r="P142" s="46" t="str">
        <f>_xlfn.IFNA(IF(VLOOKUP($D142,Organización_Modular!$F$10:$G$195,2,FALSE)=P$23,Itinerario!T142," ")," ")</f>
        <v xml:space="preserve"> </v>
      </c>
      <c r="Q142" s="46" t="str">
        <f>_xlfn.IFNA(IF(VLOOKUP($D142,Organización_Modular!$F$10:$G$195,2,FALSE)=Q$23,Itinerario!W142," ")," ")</f>
        <v xml:space="preserve"> </v>
      </c>
      <c r="R142" s="46">
        <f>Organización_Modular!H128</f>
        <v>0</v>
      </c>
      <c r="S142" s="46">
        <f>Organización_Modular!I128</f>
        <v>0</v>
      </c>
      <c r="T142" s="90">
        <f t="shared" si="13"/>
        <v>0</v>
      </c>
      <c r="U142" s="46">
        <f t="shared" si="9"/>
        <v>0</v>
      </c>
      <c r="V142" s="46">
        <f t="shared" si="10"/>
        <v>0</v>
      </c>
      <c r="W142" s="90">
        <f t="shared" si="11"/>
        <v>0</v>
      </c>
      <c r="X142" s="95">
        <f t="shared" si="12"/>
        <v>0</v>
      </c>
    </row>
    <row r="143" spans="1:24" ht="18" customHeight="1" x14ac:dyDescent="0.2">
      <c r="A143" s="333"/>
      <c r="B143" s="267"/>
      <c r="C143" s="334"/>
      <c r="D143" s="335">
        <f>Organización_Modular!F129</f>
        <v>0</v>
      </c>
      <c r="E143" s="335"/>
      <c r="F143" s="46" t="str">
        <f>_xlfn.IFNA(IF(VLOOKUP($D143,Organización_Modular!$F$10:$G$195,2,FALSE)=F$23,Itinerario!T143," ")," ")</f>
        <v xml:space="preserve"> </v>
      </c>
      <c r="G143" s="46" t="str">
        <f>_xlfn.IFNA(IF(VLOOKUP($D143,Organización_Modular!$F$10:$G$195,2,FALSE)=G$23,Itinerario!W143," ")," ")</f>
        <v xml:space="preserve"> </v>
      </c>
      <c r="H143" s="46" t="str">
        <f>_xlfn.IFNA(IF(VLOOKUP($D143,Organización_Modular!$F$10:$G$195,2,FALSE)=H$23,Itinerario!T143," ")," ")</f>
        <v xml:space="preserve"> </v>
      </c>
      <c r="I143" s="46" t="str">
        <f>_xlfn.IFNA(IF(VLOOKUP($D143,Organización_Modular!$F$10:$G$195,2,FALSE)=I$23,Itinerario!W143," ")," ")</f>
        <v xml:space="preserve"> </v>
      </c>
      <c r="J143" s="46" t="str">
        <f>_xlfn.IFNA(IF(VLOOKUP($D143,Organización_Modular!$F$10:$G$195,2,FALSE)=J$23,Itinerario!T143," ")," ")</f>
        <v xml:space="preserve"> </v>
      </c>
      <c r="K143" s="46" t="str">
        <f>_xlfn.IFNA(IF(VLOOKUP($D143,Organización_Modular!$F$10:$G$195,2,FALSE)=K$23,Itinerario!W143," ")," ")</f>
        <v xml:space="preserve"> </v>
      </c>
      <c r="L143" s="46" t="str">
        <f>_xlfn.IFNA(IF(VLOOKUP($D143,Organización_Modular!$F$10:$G$195,2,FALSE)=L$23,Itinerario!T143," ")," ")</f>
        <v xml:space="preserve"> </v>
      </c>
      <c r="M143" s="46" t="str">
        <f>_xlfn.IFNA(IF(VLOOKUP($D143,Organización_Modular!$F$10:$G$195,2,FALSE)=M$23,Itinerario!W143," ")," ")</f>
        <v xml:space="preserve"> </v>
      </c>
      <c r="N143" s="46" t="str">
        <f>_xlfn.IFNA(IF(VLOOKUP($D143,Organización_Modular!$F$10:$G$195,2,FALSE)=N$23,Itinerario!T143," ")," ")</f>
        <v xml:space="preserve"> </v>
      </c>
      <c r="O143" s="46" t="str">
        <f>_xlfn.IFNA(IF(VLOOKUP($D143,Organización_Modular!$F$10:$G$195,2,FALSE)=O$23,Itinerario!W143," ")," ")</f>
        <v xml:space="preserve"> </v>
      </c>
      <c r="P143" s="46" t="str">
        <f>_xlfn.IFNA(IF(VLOOKUP($D143,Organización_Modular!$F$10:$G$195,2,FALSE)=P$23,Itinerario!T143," ")," ")</f>
        <v xml:space="preserve"> </v>
      </c>
      <c r="Q143" s="46" t="str">
        <f>_xlfn.IFNA(IF(VLOOKUP($D143,Organización_Modular!$F$10:$G$195,2,FALSE)=Q$23,Itinerario!W143," ")," ")</f>
        <v xml:space="preserve"> </v>
      </c>
      <c r="R143" s="46">
        <f>Organización_Modular!H129</f>
        <v>0</v>
      </c>
      <c r="S143" s="46">
        <f>Organización_Modular!I129</f>
        <v>0</v>
      </c>
      <c r="T143" s="90">
        <f t="shared" si="13"/>
        <v>0</v>
      </c>
      <c r="U143" s="46">
        <f t="shared" si="9"/>
        <v>0</v>
      </c>
      <c r="V143" s="46">
        <f t="shared" si="10"/>
        <v>0</v>
      </c>
      <c r="W143" s="90">
        <f t="shared" si="11"/>
        <v>0</v>
      </c>
      <c r="X143" s="95">
        <f t="shared" si="12"/>
        <v>0</v>
      </c>
    </row>
    <row r="144" spans="1:24" ht="18" customHeight="1" x14ac:dyDescent="0.2">
      <c r="A144" s="333"/>
      <c r="B144" s="267"/>
      <c r="C144" s="334"/>
      <c r="D144" s="335">
        <f>Organización_Modular!F130</f>
        <v>0</v>
      </c>
      <c r="E144" s="335"/>
      <c r="F144" s="46" t="str">
        <f>_xlfn.IFNA(IF(VLOOKUP($D144,Organización_Modular!$F$10:$G$195,2,FALSE)=F$23,Itinerario!T144," ")," ")</f>
        <v xml:space="preserve"> </v>
      </c>
      <c r="G144" s="46" t="str">
        <f>_xlfn.IFNA(IF(VLOOKUP($D144,Organización_Modular!$F$10:$G$195,2,FALSE)=G$23,Itinerario!W144," ")," ")</f>
        <v xml:space="preserve"> </v>
      </c>
      <c r="H144" s="46" t="str">
        <f>_xlfn.IFNA(IF(VLOOKUP($D144,Organización_Modular!$F$10:$G$195,2,FALSE)=H$23,Itinerario!T144," ")," ")</f>
        <v xml:space="preserve"> </v>
      </c>
      <c r="I144" s="46" t="str">
        <f>_xlfn.IFNA(IF(VLOOKUP($D144,Organización_Modular!$F$10:$G$195,2,FALSE)=I$23,Itinerario!W144," ")," ")</f>
        <v xml:space="preserve"> </v>
      </c>
      <c r="J144" s="46" t="str">
        <f>_xlfn.IFNA(IF(VLOOKUP($D144,Organización_Modular!$F$10:$G$195,2,FALSE)=J$23,Itinerario!T144," ")," ")</f>
        <v xml:space="preserve"> </v>
      </c>
      <c r="K144" s="46" t="str">
        <f>_xlfn.IFNA(IF(VLOOKUP($D144,Organización_Modular!$F$10:$G$195,2,FALSE)=K$23,Itinerario!W144," ")," ")</f>
        <v xml:space="preserve"> </v>
      </c>
      <c r="L144" s="46" t="str">
        <f>_xlfn.IFNA(IF(VLOOKUP($D144,Organización_Modular!$F$10:$G$195,2,FALSE)=L$23,Itinerario!T144," ")," ")</f>
        <v xml:space="preserve"> </v>
      </c>
      <c r="M144" s="46" t="str">
        <f>_xlfn.IFNA(IF(VLOOKUP($D144,Organización_Modular!$F$10:$G$195,2,FALSE)=M$23,Itinerario!W144," ")," ")</f>
        <v xml:space="preserve"> </v>
      </c>
      <c r="N144" s="46" t="str">
        <f>_xlfn.IFNA(IF(VLOOKUP($D144,Organización_Modular!$F$10:$G$195,2,FALSE)=N$23,Itinerario!T144," ")," ")</f>
        <v xml:space="preserve"> </v>
      </c>
      <c r="O144" s="46" t="str">
        <f>_xlfn.IFNA(IF(VLOOKUP($D144,Organización_Modular!$F$10:$G$195,2,FALSE)=O$23,Itinerario!W144," ")," ")</f>
        <v xml:space="preserve"> </v>
      </c>
      <c r="P144" s="46" t="str">
        <f>_xlfn.IFNA(IF(VLOOKUP($D144,Organización_Modular!$F$10:$G$195,2,FALSE)=P$23,Itinerario!T144," ")," ")</f>
        <v xml:space="preserve"> </v>
      </c>
      <c r="Q144" s="46" t="str">
        <f>_xlfn.IFNA(IF(VLOOKUP($D144,Organización_Modular!$F$10:$G$195,2,FALSE)=Q$23,Itinerario!W144," ")," ")</f>
        <v xml:space="preserve"> </v>
      </c>
      <c r="R144" s="46">
        <f>Organización_Modular!H130</f>
        <v>0</v>
      </c>
      <c r="S144" s="46">
        <f>Organización_Modular!I130</f>
        <v>0</v>
      </c>
      <c r="T144" s="90">
        <f t="shared" si="13"/>
        <v>0</v>
      </c>
      <c r="U144" s="46">
        <f t="shared" si="9"/>
        <v>0</v>
      </c>
      <c r="V144" s="46">
        <f t="shared" si="10"/>
        <v>0</v>
      </c>
      <c r="W144" s="90">
        <f t="shared" si="11"/>
        <v>0</v>
      </c>
      <c r="X144" s="95">
        <f t="shared" si="12"/>
        <v>0</v>
      </c>
    </row>
    <row r="145" spans="1:24" ht="18" customHeight="1" x14ac:dyDescent="0.2">
      <c r="A145" s="333"/>
      <c r="B145" s="267"/>
      <c r="C145" s="334"/>
      <c r="D145" s="335">
        <f>Organización_Modular!F131</f>
        <v>0</v>
      </c>
      <c r="E145" s="335"/>
      <c r="F145" s="46" t="str">
        <f>_xlfn.IFNA(IF(VLOOKUP($D145,Organización_Modular!$F$10:$G$195,2,FALSE)=F$23,Itinerario!T145," ")," ")</f>
        <v xml:space="preserve"> </v>
      </c>
      <c r="G145" s="46" t="str">
        <f>_xlfn.IFNA(IF(VLOOKUP($D145,Organización_Modular!$F$10:$G$195,2,FALSE)=G$23,Itinerario!W145," ")," ")</f>
        <v xml:space="preserve"> </v>
      </c>
      <c r="H145" s="46" t="str">
        <f>_xlfn.IFNA(IF(VLOOKUP($D145,Organización_Modular!$F$10:$G$195,2,FALSE)=H$23,Itinerario!T145," ")," ")</f>
        <v xml:space="preserve"> </v>
      </c>
      <c r="I145" s="46" t="str">
        <f>_xlfn.IFNA(IF(VLOOKUP($D145,Organización_Modular!$F$10:$G$195,2,FALSE)=I$23,Itinerario!W145," ")," ")</f>
        <v xml:space="preserve"> </v>
      </c>
      <c r="J145" s="46" t="str">
        <f>_xlfn.IFNA(IF(VLOOKUP($D145,Organización_Modular!$F$10:$G$195,2,FALSE)=J$23,Itinerario!T145," ")," ")</f>
        <v xml:space="preserve"> </v>
      </c>
      <c r="K145" s="46" t="str">
        <f>_xlfn.IFNA(IF(VLOOKUP($D145,Organización_Modular!$F$10:$G$195,2,FALSE)=K$23,Itinerario!W145," ")," ")</f>
        <v xml:space="preserve"> </v>
      </c>
      <c r="L145" s="46" t="str">
        <f>_xlfn.IFNA(IF(VLOOKUP($D145,Organización_Modular!$F$10:$G$195,2,FALSE)=L$23,Itinerario!T145," ")," ")</f>
        <v xml:space="preserve"> </v>
      </c>
      <c r="M145" s="46" t="str">
        <f>_xlfn.IFNA(IF(VLOOKUP($D145,Organización_Modular!$F$10:$G$195,2,FALSE)=M$23,Itinerario!W145," ")," ")</f>
        <v xml:space="preserve"> </v>
      </c>
      <c r="N145" s="46" t="str">
        <f>_xlfn.IFNA(IF(VLOOKUP($D145,Organización_Modular!$F$10:$G$195,2,FALSE)=N$23,Itinerario!T145," ")," ")</f>
        <v xml:space="preserve"> </v>
      </c>
      <c r="O145" s="46" t="str">
        <f>_xlfn.IFNA(IF(VLOOKUP($D145,Organización_Modular!$F$10:$G$195,2,FALSE)=O$23,Itinerario!W145," ")," ")</f>
        <v xml:space="preserve"> </v>
      </c>
      <c r="P145" s="46" t="str">
        <f>_xlfn.IFNA(IF(VLOOKUP($D145,Organización_Modular!$F$10:$G$195,2,FALSE)=P$23,Itinerario!T145," ")," ")</f>
        <v xml:space="preserve"> </v>
      </c>
      <c r="Q145" s="46" t="str">
        <f>_xlfn.IFNA(IF(VLOOKUP($D145,Organización_Modular!$F$10:$G$195,2,FALSE)=Q$23,Itinerario!W145," ")," ")</f>
        <v xml:space="preserve"> </v>
      </c>
      <c r="R145" s="46">
        <f>Organización_Modular!H131</f>
        <v>0</v>
      </c>
      <c r="S145" s="46">
        <f>Organización_Modular!I131</f>
        <v>0</v>
      </c>
      <c r="T145" s="90">
        <f t="shared" si="13"/>
        <v>0</v>
      </c>
      <c r="U145" s="46">
        <f t="shared" si="9"/>
        <v>0</v>
      </c>
      <c r="V145" s="46">
        <f t="shared" si="10"/>
        <v>0</v>
      </c>
      <c r="W145" s="90">
        <f t="shared" si="11"/>
        <v>0</v>
      </c>
      <c r="X145" s="95">
        <f t="shared" si="12"/>
        <v>0</v>
      </c>
    </row>
    <row r="146" spans="1:24" ht="18" customHeight="1" x14ac:dyDescent="0.2">
      <c r="A146" s="333"/>
      <c r="B146" s="267"/>
      <c r="C146" s="334"/>
      <c r="D146" s="335">
        <f>Organización_Modular!F132</f>
        <v>0</v>
      </c>
      <c r="E146" s="335"/>
      <c r="F146" s="46" t="str">
        <f>_xlfn.IFNA(IF(VLOOKUP($D146,Organización_Modular!$F$10:$G$195,2,FALSE)=F$23,Itinerario!T146," ")," ")</f>
        <v xml:space="preserve"> </v>
      </c>
      <c r="G146" s="46" t="str">
        <f>_xlfn.IFNA(IF(VLOOKUP($D146,Organización_Modular!$F$10:$G$195,2,FALSE)=G$23,Itinerario!W146," ")," ")</f>
        <v xml:space="preserve"> </v>
      </c>
      <c r="H146" s="46" t="str">
        <f>_xlfn.IFNA(IF(VLOOKUP($D146,Organización_Modular!$F$10:$G$195,2,FALSE)=H$23,Itinerario!T146," ")," ")</f>
        <v xml:space="preserve"> </v>
      </c>
      <c r="I146" s="46" t="str">
        <f>_xlfn.IFNA(IF(VLOOKUP($D146,Organización_Modular!$F$10:$G$195,2,FALSE)=I$23,Itinerario!W146," ")," ")</f>
        <v xml:space="preserve"> </v>
      </c>
      <c r="J146" s="46" t="str">
        <f>_xlfn.IFNA(IF(VLOOKUP($D146,Organización_Modular!$F$10:$G$195,2,FALSE)=J$23,Itinerario!T146," ")," ")</f>
        <v xml:space="preserve"> </v>
      </c>
      <c r="K146" s="46" t="str">
        <f>_xlfn.IFNA(IF(VLOOKUP($D146,Organización_Modular!$F$10:$G$195,2,FALSE)=K$23,Itinerario!W146," ")," ")</f>
        <v xml:space="preserve"> </v>
      </c>
      <c r="L146" s="46" t="str">
        <f>_xlfn.IFNA(IF(VLOOKUP($D146,Organización_Modular!$F$10:$G$195,2,FALSE)=L$23,Itinerario!T146," ")," ")</f>
        <v xml:space="preserve"> </v>
      </c>
      <c r="M146" s="46" t="str">
        <f>_xlfn.IFNA(IF(VLOOKUP($D146,Organización_Modular!$F$10:$G$195,2,FALSE)=M$23,Itinerario!W146," ")," ")</f>
        <v xml:space="preserve"> </v>
      </c>
      <c r="N146" s="46" t="str">
        <f>_xlfn.IFNA(IF(VLOOKUP($D146,Organización_Modular!$F$10:$G$195,2,FALSE)=N$23,Itinerario!T146," ")," ")</f>
        <v xml:space="preserve"> </v>
      </c>
      <c r="O146" s="46" t="str">
        <f>_xlfn.IFNA(IF(VLOOKUP($D146,Organización_Modular!$F$10:$G$195,2,FALSE)=O$23,Itinerario!W146," ")," ")</f>
        <v xml:space="preserve"> </v>
      </c>
      <c r="P146" s="46" t="str">
        <f>_xlfn.IFNA(IF(VLOOKUP($D146,Organización_Modular!$F$10:$G$195,2,FALSE)=P$23,Itinerario!T146," ")," ")</f>
        <v xml:space="preserve"> </v>
      </c>
      <c r="Q146" s="46" t="str">
        <f>_xlfn.IFNA(IF(VLOOKUP($D146,Organización_Modular!$F$10:$G$195,2,FALSE)=Q$23,Itinerario!W146," ")," ")</f>
        <v xml:space="preserve"> </v>
      </c>
      <c r="R146" s="46">
        <f>Organización_Modular!H132</f>
        <v>0</v>
      </c>
      <c r="S146" s="46">
        <f>Organización_Modular!I132</f>
        <v>0</v>
      </c>
      <c r="T146" s="90">
        <f t="shared" si="13"/>
        <v>0</v>
      </c>
      <c r="U146" s="46">
        <f t="shared" si="9"/>
        <v>0</v>
      </c>
      <c r="V146" s="46">
        <f t="shared" si="10"/>
        <v>0</v>
      </c>
      <c r="W146" s="90">
        <f t="shared" si="11"/>
        <v>0</v>
      </c>
      <c r="X146" s="95">
        <f t="shared" si="12"/>
        <v>0</v>
      </c>
    </row>
    <row r="147" spans="1:24" ht="28.5" customHeight="1" x14ac:dyDescent="0.2">
      <c r="A147" s="333"/>
      <c r="B147" s="331" t="str">
        <f>B54</f>
        <v>Experiencias formativas en situaciones reales de trabajo (ESRT)</v>
      </c>
      <c r="C147" s="332"/>
      <c r="D147" s="332"/>
      <c r="E147" s="332"/>
      <c r="F147" s="179"/>
      <c r="G147" s="179"/>
      <c r="H147" s="179"/>
      <c r="I147" s="179"/>
      <c r="J147" s="179"/>
      <c r="K147" s="179"/>
      <c r="L147" s="179"/>
      <c r="M147" s="179"/>
      <c r="N147" s="179"/>
      <c r="O147" s="179"/>
      <c r="P147" s="179"/>
      <c r="Q147" s="179"/>
      <c r="R147" s="182">
        <f>Organización_Modular!H133</f>
        <v>0</v>
      </c>
      <c r="S147" s="180">
        <f>Organización_Modular!I133</f>
        <v>0</v>
      </c>
      <c r="T147" s="181">
        <f t="shared" si="13"/>
        <v>0</v>
      </c>
      <c r="U147" s="180">
        <f t="shared" si="9"/>
        <v>0</v>
      </c>
      <c r="V147" s="180">
        <f t="shared" si="10"/>
        <v>0</v>
      </c>
      <c r="W147" s="181">
        <f t="shared" si="11"/>
        <v>0</v>
      </c>
      <c r="X147" s="95">
        <f t="shared" si="12"/>
        <v>0</v>
      </c>
    </row>
    <row r="148" spans="1:24" ht="18" customHeight="1" x14ac:dyDescent="0.2">
      <c r="A148" s="333">
        <f>Organización_Modular!A134</f>
        <v>0</v>
      </c>
      <c r="B148" s="271" t="str">
        <f>B24</f>
        <v>Competencias técnicas (Unidad de competencia)</v>
      </c>
      <c r="C148" s="334">
        <f>Organización_Modular!C134</f>
        <v>0</v>
      </c>
      <c r="D148" s="335">
        <f>Organización_Modular!F134</f>
        <v>0</v>
      </c>
      <c r="E148" s="335"/>
      <c r="F148" s="46" t="str">
        <f>_xlfn.IFNA(IF(VLOOKUP($D148,Organización_Modular!$F$10:$G$195,2,FALSE)=F$23,Itinerario!T148," ")," ")</f>
        <v xml:space="preserve"> </v>
      </c>
      <c r="G148" s="46" t="str">
        <f>_xlfn.IFNA(IF(VLOOKUP($D148,Organización_Modular!$F$10:$G$195,2,FALSE)=G$23,Itinerario!W148," ")," ")</f>
        <v xml:space="preserve"> </v>
      </c>
      <c r="H148" s="46" t="str">
        <f>_xlfn.IFNA(IF(VLOOKUP($D148,Organización_Modular!$F$10:$G$195,2,FALSE)=H$23,Itinerario!T148," ")," ")</f>
        <v xml:space="preserve"> </v>
      </c>
      <c r="I148" s="46" t="str">
        <f>_xlfn.IFNA(IF(VLOOKUP($D148,Organización_Modular!$F$10:$G$195,2,FALSE)=I$23,Itinerario!W148," ")," ")</f>
        <v xml:space="preserve"> </v>
      </c>
      <c r="J148" s="46" t="str">
        <f>_xlfn.IFNA(IF(VLOOKUP($D148,Organización_Modular!$F$10:$G$195,2,FALSE)=J$23,Itinerario!T148," ")," ")</f>
        <v xml:space="preserve"> </v>
      </c>
      <c r="K148" s="46" t="str">
        <f>_xlfn.IFNA(IF(VLOOKUP($D148,Organización_Modular!$F$10:$G$195,2,FALSE)=K$23,Itinerario!W148," ")," ")</f>
        <v xml:space="preserve"> </v>
      </c>
      <c r="L148" s="46" t="str">
        <f>_xlfn.IFNA(IF(VLOOKUP($D148,Organización_Modular!$F$10:$G$195,2,FALSE)=L$23,Itinerario!T148," ")," ")</f>
        <v xml:space="preserve"> </v>
      </c>
      <c r="M148" s="46" t="str">
        <f>_xlfn.IFNA(IF(VLOOKUP($D148,Organización_Modular!$F$10:$G$195,2,FALSE)=M$23,Itinerario!W148," ")," ")</f>
        <v xml:space="preserve"> </v>
      </c>
      <c r="N148" s="46" t="str">
        <f>_xlfn.IFNA(IF(VLOOKUP($D148,Organización_Modular!$F$10:$G$195,2,FALSE)=N$23,Itinerario!T148," ")," ")</f>
        <v xml:space="preserve"> </v>
      </c>
      <c r="O148" s="46" t="str">
        <f>_xlfn.IFNA(IF(VLOOKUP($D148,Organización_Modular!$F$10:$G$195,2,FALSE)=O$23,Itinerario!W148," ")," ")</f>
        <v xml:space="preserve"> </v>
      </c>
      <c r="P148" s="46" t="str">
        <f>_xlfn.IFNA(IF(VLOOKUP($D148,Organización_Modular!$F$10:$G$195,2,FALSE)=P$23,Itinerario!T148," ")," ")</f>
        <v xml:space="preserve"> </v>
      </c>
      <c r="Q148" s="46" t="str">
        <f>_xlfn.IFNA(IF(VLOOKUP($D148,Organización_Modular!$F$10:$G$195,2,FALSE)=Q$23,Itinerario!W148," ")," ")</f>
        <v xml:space="preserve"> </v>
      </c>
      <c r="R148" s="46">
        <f>Organización_Modular!H134</f>
        <v>0</v>
      </c>
      <c r="S148" s="46">
        <f>Organización_Modular!I134</f>
        <v>0</v>
      </c>
      <c r="T148" s="90">
        <f>SUM(R148:S148)</f>
        <v>0</v>
      </c>
      <c r="U148" s="46">
        <f t="shared" si="9"/>
        <v>0</v>
      </c>
      <c r="V148" s="46">
        <f t="shared" si="10"/>
        <v>0</v>
      </c>
      <c r="W148" s="90">
        <f t="shared" si="11"/>
        <v>0</v>
      </c>
      <c r="X148" s="95">
        <f t="shared" si="12"/>
        <v>0</v>
      </c>
    </row>
    <row r="149" spans="1:24" ht="18" customHeight="1" x14ac:dyDescent="0.2">
      <c r="A149" s="333"/>
      <c r="B149" s="271"/>
      <c r="C149" s="334"/>
      <c r="D149" s="335">
        <f>Organización_Modular!F135</f>
        <v>0</v>
      </c>
      <c r="E149" s="335"/>
      <c r="F149" s="46" t="str">
        <f>_xlfn.IFNA(IF(VLOOKUP($D149,Organización_Modular!$F$10:$G$195,2,FALSE)=F$23,Itinerario!T149," ")," ")</f>
        <v xml:space="preserve"> </v>
      </c>
      <c r="G149" s="46" t="str">
        <f>_xlfn.IFNA(IF(VLOOKUP($D149,Organización_Modular!$F$10:$G$195,2,FALSE)=G$23,Itinerario!W149," ")," ")</f>
        <v xml:space="preserve"> </v>
      </c>
      <c r="H149" s="46" t="str">
        <f>_xlfn.IFNA(IF(VLOOKUP($D149,Organización_Modular!$F$10:$G$195,2,FALSE)=H$23,Itinerario!T149," ")," ")</f>
        <v xml:space="preserve"> </v>
      </c>
      <c r="I149" s="46" t="str">
        <f>_xlfn.IFNA(IF(VLOOKUP($D149,Organización_Modular!$F$10:$G$195,2,FALSE)=I$23,Itinerario!W149," ")," ")</f>
        <v xml:space="preserve"> </v>
      </c>
      <c r="J149" s="46" t="str">
        <f>_xlfn.IFNA(IF(VLOOKUP($D149,Organización_Modular!$F$10:$G$195,2,FALSE)=J$23,Itinerario!T149," ")," ")</f>
        <v xml:space="preserve"> </v>
      </c>
      <c r="K149" s="46" t="str">
        <f>_xlfn.IFNA(IF(VLOOKUP($D149,Organización_Modular!$F$10:$G$195,2,FALSE)=K$23,Itinerario!W149," ")," ")</f>
        <v xml:space="preserve"> </v>
      </c>
      <c r="L149" s="46" t="str">
        <f>_xlfn.IFNA(IF(VLOOKUP($D149,Organización_Modular!$F$10:$G$195,2,FALSE)=L$23,Itinerario!T149," ")," ")</f>
        <v xml:space="preserve"> </v>
      </c>
      <c r="M149" s="46" t="str">
        <f>_xlfn.IFNA(IF(VLOOKUP($D149,Organización_Modular!$F$10:$G$195,2,FALSE)=M$23,Itinerario!W149," ")," ")</f>
        <v xml:space="preserve"> </v>
      </c>
      <c r="N149" s="46" t="str">
        <f>_xlfn.IFNA(IF(VLOOKUP($D149,Organización_Modular!$F$10:$G$195,2,FALSE)=N$23,Itinerario!T149," ")," ")</f>
        <v xml:space="preserve"> </v>
      </c>
      <c r="O149" s="46" t="str">
        <f>_xlfn.IFNA(IF(VLOOKUP($D149,Organización_Modular!$F$10:$G$195,2,FALSE)=O$23,Itinerario!W149," ")," ")</f>
        <v xml:space="preserve"> </v>
      </c>
      <c r="P149" s="46" t="str">
        <f>_xlfn.IFNA(IF(VLOOKUP($D149,Organización_Modular!$F$10:$G$195,2,FALSE)=P$23,Itinerario!T149," ")," ")</f>
        <v xml:space="preserve"> </v>
      </c>
      <c r="Q149" s="46" t="str">
        <f>_xlfn.IFNA(IF(VLOOKUP($D149,Organización_Modular!$F$10:$G$195,2,FALSE)=Q$23,Itinerario!W149," ")," ")</f>
        <v xml:space="preserve"> </v>
      </c>
      <c r="R149" s="46">
        <f>Organización_Modular!H135</f>
        <v>0</v>
      </c>
      <c r="S149" s="46">
        <f>Organización_Modular!I135</f>
        <v>0</v>
      </c>
      <c r="T149" s="90">
        <f t="shared" ref="T149:T178" si="14">SUM(R149:S149)</f>
        <v>0</v>
      </c>
      <c r="U149" s="46">
        <f t="shared" si="9"/>
        <v>0</v>
      </c>
      <c r="V149" s="46">
        <f t="shared" si="10"/>
        <v>0</v>
      </c>
      <c r="W149" s="90">
        <f t="shared" si="11"/>
        <v>0</v>
      </c>
      <c r="X149" s="95">
        <f t="shared" si="12"/>
        <v>0</v>
      </c>
    </row>
    <row r="150" spans="1:24" ht="18" customHeight="1" x14ac:dyDescent="0.2">
      <c r="A150" s="333"/>
      <c r="B150" s="271"/>
      <c r="C150" s="334"/>
      <c r="D150" s="335">
        <f>Organización_Modular!F136</f>
        <v>0</v>
      </c>
      <c r="E150" s="335"/>
      <c r="F150" s="46" t="str">
        <f>_xlfn.IFNA(IF(VLOOKUP($D150,Organización_Modular!$F$10:$G$195,2,FALSE)=F$23,Itinerario!T150," ")," ")</f>
        <v xml:space="preserve"> </v>
      </c>
      <c r="G150" s="46" t="str">
        <f>_xlfn.IFNA(IF(VLOOKUP($D150,Organización_Modular!$F$10:$G$195,2,FALSE)=G$23,Itinerario!W150," ")," ")</f>
        <v xml:space="preserve"> </v>
      </c>
      <c r="H150" s="46" t="str">
        <f>_xlfn.IFNA(IF(VLOOKUP($D150,Organización_Modular!$F$10:$G$195,2,FALSE)=H$23,Itinerario!T150," ")," ")</f>
        <v xml:space="preserve"> </v>
      </c>
      <c r="I150" s="46" t="str">
        <f>_xlfn.IFNA(IF(VLOOKUP($D150,Organización_Modular!$F$10:$G$195,2,FALSE)=I$23,Itinerario!W150," ")," ")</f>
        <v xml:space="preserve"> </v>
      </c>
      <c r="J150" s="46" t="str">
        <f>_xlfn.IFNA(IF(VLOOKUP($D150,Organización_Modular!$F$10:$G$195,2,FALSE)=J$23,Itinerario!T150," ")," ")</f>
        <v xml:space="preserve"> </v>
      </c>
      <c r="K150" s="46" t="str">
        <f>_xlfn.IFNA(IF(VLOOKUP($D150,Organización_Modular!$F$10:$G$195,2,FALSE)=K$23,Itinerario!W150," ")," ")</f>
        <v xml:space="preserve"> </v>
      </c>
      <c r="L150" s="46" t="str">
        <f>_xlfn.IFNA(IF(VLOOKUP($D150,Organización_Modular!$F$10:$G$195,2,FALSE)=L$23,Itinerario!T150," ")," ")</f>
        <v xml:space="preserve"> </v>
      </c>
      <c r="M150" s="46" t="str">
        <f>_xlfn.IFNA(IF(VLOOKUP($D150,Organización_Modular!$F$10:$G$195,2,FALSE)=M$23,Itinerario!W150," ")," ")</f>
        <v xml:space="preserve"> </v>
      </c>
      <c r="N150" s="46" t="str">
        <f>_xlfn.IFNA(IF(VLOOKUP($D150,Organización_Modular!$F$10:$G$195,2,FALSE)=N$23,Itinerario!T150," ")," ")</f>
        <v xml:space="preserve"> </v>
      </c>
      <c r="O150" s="46" t="str">
        <f>_xlfn.IFNA(IF(VLOOKUP($D150,Organización_Modular!$F$10:$G$195,2,FALSE)=O$23,Itinerario!W150," ")," ")</f>
        <v xml:space="preserve"> </v>
      </c>
      <c r="P150" s="46" t="str">
        <f>_xlfn.IFNA(IF(VLOOKUP($D150,Organización_Modular!$F$10:$G$195,2,FALSE)=P$23,Itinerario!T150," ")," ")</f>
        <v xml:space="preserve"> </v>
      </c>
      <c r="Q150" s="46" t="str">
        <f>_xlfn.IFNA(IF(VLOOKUP($D150,Organización_Modular!$F$10:$G$195,2,FALSE)=Q$23,Itinerario!W150," ")," ")</f>
        <v xml:space="preserve"> </v>
      </c>
      <c r="R150" s="46">
        <f>Organización_Modular!H136</f>
        <v>0</v>
      </c>
      <c r="S150" s="46">
        <f>Organización_Modular!I136</f>
        <v>0</v>
      </c>
      <c r="T150" s="90">
        <f t="shared" si="14"/>
        <v>0</v>
      </c>
      <c r="U150" s="46">
        <f t="shared" si="9"/>
        <v>0</v>
      </c>
      <c r="V150" s="46">
        <f t="shared" si="10"/>
        <v>0</v>
      </c>
      <c r="W150" s="90">
        <f t="shared" si="11"/>
        <v>0</v>
      </c>
      <c r="X150" s="95">
        <f t="shared" si="12"/>
        <v>0</v>
      </c>
    </row>
    <row r="151" spans="1:24" ht="18" customHeight="1" x14ac:dyDescent="0.2">
      <c r="A151" s="333"/>
      <c r="B151" s="271"/>
      <c r="C151" s="334"/>
      <c r="D151" s="335">
        <f>Organización_Modular!F137</f>
        <v>0</v>
      </c>
      <c r="E151" s="335"/>
      <c r="F151" s="46" t="str">
        <f>_xlfn.IFNA(IF(VLOOKUP($D151,Organización_Modular!$F$10:$G$195,2,FALSE)=F$23,Itinerario!T151," ")," ")</f>
        <v xml:space="preserve"> </v>
      </c>
      <c r="G151" s="46" t="str">
        <f>_xlfn.IFNA(IF(VLOOKUP($D151,Organización_Modular!$F$10:$G$195,2,FALSE)=G$23,Itinerario!W151," ")," ")</f>
        <v xml:space="preserve"> </v>
      </c>
      <c r="H151" s="46" t="str">
        <f>_xlfn.IFNA(IF(VLOOKUP($D151,Organización_Modular!$F$10:$G$195,2,FALSE)=H$23,Itinerario!T151," ")," ")</f>
        <v xml:space="preserve"> </v>
      </c>
      <c r="I151" s="46" t="str">
        <f>_xlfn.IFNA(IF(VLOOKUP($D151,Organización_Modular!$F$10:$G$195,2,FALSE)=I$23,Itinerario!W151," ")," ")</f>
        <v xml:space="preserve"> </v>
      </c>
      <c r="J151" s="46" t="str">
        <f>_xlfn.IFNA(IF(VLOOKUP($D151,Organización_Modular!$F$10:$G$195,2,FALSE)=J$23,Itinerario!T151," ")," ")</f>
        <v xml:space="preserve"> </v>
      </c>
      <c r="K151" s="46" t="str">
        <f>_xlfn.IFNA(IF(VLOOKUP($D151,Organización_Modular!$F$10:$G$195,2,FALSE)=K$23,Itinerario!W151," ")," ")</f>
        <v xml:space="preserve"> </v>
      </c>
      <c r="L151" s="46" t="str">
        <f>_xlfn.IFNA(IF(VLOOKUP($D151,Organización_Modular!$F$10:$G$195,2,FALSE)=L$23,Itinerario!T151," ")," ")</f>
        <v xml:space="preserve"> </v>
      </c>
      <c r="M151" s="46" t="str">
        <f>_xlfn.IFNA(IF(VLOOKUP($D151,Organización_Modular!$F$10:$G$195,2,FALSE)=M$23,Itinerario!W151," ")," ")</f>
        <v xml:space="preserve"> </v>
      </c>
      <c r="N151" s="46" t="str">
        <f>_xlfn.IFNA(IF(VLOOKUP($D151,Organización_Modular!$F$10:$G$195,2,FALSE)=N$23,Itinerario!T151," ")," ")</f>
        <v xml:space="preserve"> </v>
      </c>
      <c r="O151" s="46" t="str">
        <f>_xlfn.IFNA(IF(VLOOKUP($D151,Organización_Modular!$F$10:$G$195,2,FALSE)=O$23,Itinerario!W151," ")," ")</f>
        <v xml:space="preserve"> </v>
      </c>
      <c r="P151" s="46" t="str">
        <f>_xlfn.IFNA(IF(VLOOKUP($D151,Organización_Modular!$F$10:$G$195,2,FALSE)=P$23,Itinerario!T151," ")," ")</f>
        <v xml:space="preserve"> </v>
      </c>
      <c r="Q151" s="46" t="str">
        <f>_xlfn.IFNA(IF(VLOOKUP($D151,Organización_Modular!$F$10:$G$195,2,FALSE)=Q$23,Itinerario!W151," ")," ")</f>
        <v xml:space="preserve"> </v>
      </c>
      <c r="R151" s="46">
        <f>Organización_Modular!H137</f>
        <v>0</v>
      </c>
      <c r="S151" s="46">
        <f>Organización_Modular!I137</f>
        <v>0</v>
      </c>
      <c r="T151" s="90">
        <f t="shared" si="14"/>
        <v>0</v>
      </c>
      <c r="U151" s="46">
        <f t="shared" si="9"/>
        <v>0</v>
      </c>
      <c r="V151" s="46">
        <f t="shared" si="10"/>
        <v>0</v>
      </c>
      <c r="W151" s="90">
        <f t="shared" si="11"/>
        <v>0</v>
      </c>
      <c r="X151" s="95">
        <f t="shared" si="12"/>
        <v>0</v>
      </c>
    </row>
    <row r="152" spans="1:24" ht="18" customHeight="1" x14ac:dyDescent="0.2">
      <c r="A152" s="333"/>
      <c r="B152" s="271"/>
      <c r="C152" s="334"/>
      <c r="D152" s="335">
        <f>Organización_Modular!F138</f>
        <v>0</v>
      </c>
      <c r="E152" s="335"/>
      <c r="F152" s="46" t="str">
        <f>_xlfn.IFNA(IF(VLOOKUP($D152,Organización_Modular!$F$10:$G$195,2,FALSE)=F$23,Itinerario!T152," ")," ")</f>
        <v xml:space="preserve"> </v>
      </c>
      <c r="G152" s="46" t="str">
        <f>_xlfn.IFNA(IF(VLOOKUP($D152,Organización_Modular!$F$10:$G$195,2,FALSE)=G$23,Itinerario!W152," ")," ")</f>
        <v xml:space="preserve"> </v>
      </c>
      <c r="H152" s="46" t="str">
        <f>_xlfn.IFNA(IF(VLOOKUP($D152,Organización_Modular!$F$10:$G$195,2,FALSE)=H$23,Itinerario!T152," ")," ")</f>
        <v xml:space="preserve"> </v>
      </c>
      <c r="I152" s="46" t="str">
        <f>_xlfn.IFNA(IF(VLOOKUP($D152,Organización_Modular!$F$10:$G$195,2,FALSE)=I$23,Itinerario!W152," ")," ")</f>
        <v xml:space="preserve"> </v>
      </c>
      <c r="J152" s="46" t="str">
        <f>_xlfn.IFNA(IF(VLOOKUP($D152,Organización_Modular!$F$10:$G$195,2,FALSE)=J$23,Itinerario!T152," ")," ")</f>
        <v xml:space="preserve"> </v>
      </c>
      <c r="K152" s="46" t="str">
        <f>_xlfn.IFNA(IF(VLOOKUP($D152,Organización_Modular!$F$10:$G$195,2,FALSE)=K$23,Itinerario!W152," ")," ")</f>
        <v xml:space="preserve"> </v>
      </c>
      <c r="L152" s="46" t="str">
        <f>_xlfn.IFNA(IF(VLOOKUP($D152,Organización_Modular!$F$10:$G$195,2,FALSE)=L$23,Itinerario!T152," ")," ")</f>
        <v xml:space="preserve"> </v>
      </c>
      <c r="M152" s="46" t="str">
        <f>_xlfn.IFNA(IF(VLOOKUP($D152,Organización_Modular!$F$10:$G$195,2,FALSE)=M$23,Itinerario!W152," ")," ")</f>
        <v xml:space="preserve"> </v>
      </c>
      <c r="N152" s="46" t="str">
        <f>_xlfn.IFNA(IF(VLOOKUP($D152,Organización_Modular!$F$10:$G$195,2,FALSE)=N$23,Itinerario!T152," ")," ")</f>
        <v xml:space="preserve"> </v>
      </c>
      <c r="O152" s="46" t="str">
        <f>_xlfn.IFNA(IF(VLOOKUP($D152,Organización_Modular!$F$10:$G$195,2,FALSE)=O$23,Itinerario!W152," ")," ")</f>
        <v xml:space="preserve"> </v>
      </c>
      <c r="P152" s="46" t="str">
        <f>_xlfn.IFNA(IF(VLOOKUP($D152,Organización_Modular!$F$10:$G$195,2,FALSE)=P$23,Itinerario!T152," ")," ")</f>
        <v xml:space="preserve"> </v>
      </c>
      <c r="Q152" s="46" t="str">
        <f>_xlfn.IFNA(IF(VLOOKUP($D152,Organización_Modular!$F$10:$G$195,2,FALSE)=Q$23,Itinerario!W152," ")," ")</f>
        <v xml:space="preserve"> </v>
      </c>
      <c r="R152" s="46">
        <f>Organización_Modular!H138</f>
        <v>0</v>
      </c>
      <c r="S152" s="46">
        <f>Organización_Modular!I138</f>
        <v>0</v>
      </c>
      <c r="T152" s="90">
        <f t="shared" si="14"/>
        <v>0</v>
      </c>
      <c r="U152" s="46">
        <f t="shared" si="9"/>
        <v>0</v>
      </c>
      <c r="V152" s="46">
        <f t="shared" si="10"/>
        <v>0</v>
      </c>
      <c r="W152" s="90">
        <f t="shared" si="11"/>
        <v>0</v>
      </c>
      <c r="X152" s="95">
        <f t="shared" si="12"/>
        <v>0</v>
      </c>
    </row>
    <row r="153" spans="1:24" ht="18" customHeight="1" x14ac:dyDescent="0.2">
      <c r="A153" s="333"/>
      <c r="B153" s="271"/>
      <c r="C153" s="334"/>
      <c r="D153" s="335">
        <f>Organización_Modular!F139</f>
        <v>0</v>
      </c>
      <c r="E153" s="335"/>
      <c r="F153" s="46" t="str">
        <f>_xlfn.IFNA(IF(VLOOKUP($D153,Organización_Modular!$F$10:$G$195,2,FALSE)=F$23,Itinerario!T153," ")," ")</f>
        <v xml:space="preserve"> </v>
      </c>
      <c r="G153" s="46" t="str">
        <f>_xlfn.IFNA(IF(VLOOKUP($D153,Organización_Modular!$F$10:$G$195,2,FALSE)=G$23,Itinerario!W153," ")," ")</f>
        <v xml:space="preserve"> </v>
      </c>
      <c r="H153" s="46" t="str">
        <f>_xlfn.IFNA(IF(VLOOKUP($D153,Organización_Modular!$F$10:$G$195,2,FALSE)=H$23,Itinerario!T153," ")," ")</f>
        <v xml:space="preserve"> </v>
      </c>
      <c r="I153" s="46" t="str">
        <f>_xlfn.IFNA(IF(VLOOKUP($D153,Organización_Modular!$F$10:$G$195,2,FALSE)=I$23,Itinerario!W153," ")," ")</f>
        <v xml:space="preserve"> </v>
      </c>
      <c r="J153" s="46" t="str">
        <f>_xlfn.IFNA(IF(VLOOKUP($D153,Organización_Modular!$F$10:$G$195,2,FALSE)=J$23,Itinerario!T153," ")," ")</f>
        <v xml:space="preserve"> </v>
      </c>
      <c r="K153" s="46" t="str">
        <f>_xlfn.IFNA(IF(VLOOKUP($D153,Organización_Modular!$F$10:$G$195,2,FALSE)=K$23,Itinerario!W153," ")," ")</f>
        <v xml:space="preserve"> </v>
      </c>
      <c r="L153" s="46" t="str">
        <f>_xlfn.IFNA(IF(VLOOKUP($D153,Organización_Modular!$F$10:$G$195,2,FALSE)=L$23,Itinerario!T153," ")," ")</f>
        <v xml:space="preserve"> </v>
      </c>
      <c r="M153" s="46" t="str">
        <f>_xlfn.IFNA(IF(VLOOKUP($D153,Organización_Modular!$F$10:$G$195,2,FALSE)=M$23,Itinerario!W153," ")," ")</f>
        <v xml:space="preserve"> </v>
      </c>
      <c r="N153" s="46" t="str">
        <f>_xlfn.IFNA(IF(VLOOKUP($D153,Organización_Modular!$F$10:$G$195,2,FALSE)=N$23,Itinerario!T153," ")," ")</f>
        <v xml:space="preserve"> </v>
      </c>
      <c r="O153" s="46" t="str">
        <f>_xlfn.IFNA(IF(VLOOKUP($D153,Organización_Modular!$F$10:$G$195,2,FALSE)=O$23,Itinerario!W153," ")," ")</f>
        <v xml:space="preserve"> </v>
      </c>
      <c r="P153" s="46" t="str">
        <f>_xlfn.IFNA(IF(VLOOKUP($D153,Organización_Modular!$F$10:$G$195,2,FALSE)=P$23,Itinerario!T153," ")," ")</f>
        <v xml:space="preserve"> </v>
      </c>
      <c r="Q153" s="46" t="str">
        <f>_xlfn.IFNA(IF(VLOOKUP($D153,Organización_Modular!$F$10:$G$195,2,FALSE)=Q$23,Itinerario!W153," ")," ")</f>
        <v xml:space="preserve"> </v>
      </c>
      <c r="R153" s="46">
        <f>Organización_Modular!H139</f>
        <v>0</v>
      </c>
      <c r="S153" s="46">
        <f>Organización_Modular!I139</f>
        <v>0</v>
      </c>
      <c r="T153" s="90">
        <f t="shared" si="14"/>
        <v>0</v>
      </c>
      <c r="U153" s="46">
        <f t="shared" ref="U153:U183" si="15">+R153*$S$19</f>
        <v>0</v>
      </c>
      <c r="V153" s="46">
        <f t="shared" ref="V153:V183" si="16">+S153*$U$19</f>
        <v>0</v>
      </c>
      <c r="W153" s="90">
        <f t="shared" ref="W153:W178" si="17">SUM(U153:V153)</f>
        <v>0</v>
      </c>
      <c r="X153" s="95">
        <f t="shared" ref="X153:X209" si="18">W153</f>
        <v>0</v>
      </c>
    </row>
    <row r="154" spans="1:24" ht="18" customHeight="1" x14ac:dyDescent="0.2">
      <c r="A154" s="333"/>
      <c r="B154" s="271"/>
      <c r="C154" s="334"/>
      <c r="D154" s="335">
        <f>Organización_Modular!F140</f>
        <v>0</v>
      </c>
      <c r="E154" s="335"/>
      <c r="F154" s="46" t="str">
        <f>_xlfn.IFNA(IF(VLOOKUP($D154,Organización_Modular!$F$10:$G$195,2,FALSE)=F$23,Itinerario!T154," ")," ")</f>
        <v xml:space="preserve"> </v>
      </c>
      <c r="G154" s="46" t="str">
        <f>_xlfn.IFNA(IF(VLOOKUP($D154,Organización_Modular!$F$10:$G$195,2,FALSE)=G$23,Itinerario!W154," ")," ")</f>
        <v xml:space="preserve"> </v>
      </c>
      <c r="H154" s="46" t="str">
        <f>_xlfn.IFNA(IF(VLOOKUP($D154,Organización_Modular!$F$10:$G$195,2,FALSE)=H$23,Itinerario!T154," ")," ")</f>
        <v xml:space="preserve"> </v>
      </c>
      <c r="I154" s="46" t="str">
        <f>_xlfn.IFNA(IF(VLOOKUP($D154,Organización_Modular!$F$10:$G$195,2,FALSE)=I$23,Itinerario!W154," ")," ")</f>
        <v xml:space="preserve"> </v>
      </c>
      <c r="J154" s="46" t="str">
        <f>_xlfn.IFNA(IF(VLOOKUP($D154,Organización_Modular!$F$10:$G$195,2,FALSE)=J$23,Itinerario!T154," ")," ")</f>
        <v xml:space="preserve"> </v>
      </c>
      <c r="K154" s="46" t="str">
        <f>_xlfn.IFNA(IF(VLOOKUP($D154,Organización_Modular!$F$10:$G$195,2,FALSE)=K$23,Itinerario!W154," ")," ")</f>
        <v xml:space="preserve"> </v>
      </c>
      <c r="L154" s="46" t="str">
        <f>_xlfn.IFNA(IF(VLOOKUP($D154,Organización_Modular!$F$10:$G$195,2,FALSE)=L$23,Itinerario!T154," ")," ")</f>
        <v xml:space="preserve"> </v>
      </c>
      <c r="M154" s="46" t="str">
        <f>_xlfn.IFNA(IF(VLOOKUP($D154,Organización_Modular!$F$10:$G$195,2,FALSE)=M$23,Itinerario!W154," ")," ")</f>
        <v xml:space="preserve"> </v>
      </c>
      <c r="N154" s="46" t="str">
        <f>_xlfn.IFNA(IF(VLOOKUP($D154,Organización_Modular!$F$10:$G$195,2,FALSE)=N$23,Itinerario!T154," ")," ")</f>
        <v xml:space="preserve"> </v>
      </c>
      <c r="O154" s="46" t="str">
        <f>_xlfn.IFNA(IF(VLOOKUP($D154,Organización_Modular!$F$10:$G$195,2,FALSE)=O$23,Itinerario!W154," ")," ")</f>
        <v xml:space="preserve"> </v>
      </c>
      <c r="P154" s="46" t="str">
        <f>_xlfn.IFNA(IF(VLOOKUP($D154,Organización_Modular!$F$10:$G$195,2,FALSE)=P$23,Itinerario!T154," ")," ")</f>
        <v xml:space="preserve"> </v>
      </c>
      <c r="Q154" s="46" t="str">
        <f>_xlfn.IFNA(IF(VLOOKUP($D154,Organización_Modular!$F$10:$G$195,2,FALSE)=Q$23,Itinerario!W154," ")," ")</f>
        <v xml:space="preserve"> </v>
      </c>
      <c r="R154" s="46">
        <f>Organización_Modular!H140</f>
        <v>0</v>
      </c>
      <c r="S154" s="46">
        <f>Organización_Modular!I140</f>
        <v>0</v>
      </c>
      <c r="T154" s="90">
        <f t="shared" si="14"/>
        <v>0</v>
      </c>
      <c r="U154" s="46">
        <f t="shared" si="15"/>
        <v>0</v>
      </c>
      <c r="V154" s="46">
        <f t="shared" si="16"/>
        <v>0</v>
      </c>
      <c r="W154" s="90">
        <f t="shared" si="17"/>
        <v>0</v>
      </c>
      <c r="X154" s="95">
        <f t="shared" si="18"/>
        <v>0</v>
      </c>
    </row>
    <row r="155" spans="1:24" ht="18" customHeight="1" x14ac:dyDescent="0.2">
      <c r="A155" s="333"/>
      <c r="B155" s="271"/>
      <c r="C155" s="334"/>
      <c r="D155" s="335">
        <f>Organización_Modular!F141</f>
        <v>0</v>
      </c>
      <c r="E155" s="335"/>
      <c r="F155" s="46" t="str">
        <f>_xlfn.IFNA(IF(VLOOKUP($D155,Organización_Modular!$F$10:$G$195,2,FALSE)=F$23,Itinerario!T155," ")," ")</f>
        <v xml:space="preserve"> </v>
      </c>
      <c r="G155" s="46" t="str">
        <f>_xlfn.IFNA(IF(VLOOKUP($D155,Organización_Modular!$F$10:$G$195,2,FALSE)=G$23,Itinerario!W155," ")," ")</f>
        <v xml:space="preserve"> </v>
      </c>
      <c r="H155" s="46" t="str">
        <f>_xlfn.IFNA(IF(VLOOKUP($D155,Organización_Modular!$F$10:$G$195,2,FALSE)=H$23,Itinerario!T155," ")," ")</f>
        <v xml:space="preserve"> </v>
      </c>
      <c r="I155" s="46" t="str">
        <f>_xlfn.IFNA(IF(VLOOKUP($D155,Organización_Modular!$F$10:$G$195,2,FALSE)=I$23,Itinerario!W155," ")," ")</f>
        <v xml:space="preserve"> </v>
      </c>
      <c r="J155" s="46" t="str">
        <f>_xlfn.IFNA(IF(VLOOKUP($D155,Organización_Modular!$F$10:$G$195,2,FALSE)=J$23,Itinerario!T155," ")," ")</f>
        <v xml:space="preserve"> </v>
      </c>
      <c r="K155" s="46" t="str">
        <f>_xlfn.IFNA(IF(VLOOKUP($D155,Organización_Modular!$F$10:$G$195,2,FALSE)=K$23,Itinerario!W155," ")," ")</f>
        <v xml:space="preserve"> </v>
      </c>
      <c r="L155" s="46" t="str">
        <f>_xlfn.IFNA(IF(VLOOKUP($D155,Organización_Modular!$F$10:$G$195,2,FALSE)=L$23,Itinerario!T155," ")," ")</f>
        <v xml:space="preserve"> </v>
      </c>
      <c r="M155" s="46" t="str">
        <f>_xlfn.IFNA(IF(VLOOKUP($D155,Organización_Modular!$F$10:$G$195,2,FALSE)=M$23,Itinerario!W155," ")," ")</f>
        <v xml:space="preserve"> </v>
      </c>
      <c r="N155" s="46" t="str">
        <f>_xlfn.IFNA(IF(VLOOKUP($D155,Organización_Modular!$F$10:$G$195,2,FALSE)=N$23,Itinerario!T155," ")," ")</f>
        <v xml:space="preserve"> </v>
      </c>
      <c r="O155" s="46" t="str">
        <f>_xlfn.IFNA(IF(VLOOKUP($D155,Organización_Modular!$F$10:$G$195,2,FALSE)=O$23,Itinerario!W155," ")," ")</f>
        <v xml:space="preserve"> </v>
      </c>
      <c r="P155" s="46" t="str">
        <f>_xlfn.IFNA(IF(VLOOKUP($D155,Organización_Modular!$F$10:$G$195,2,FALSE)=P$23,Itinerario!T155," ")," ")</f>
        <v xml:space="preserve"> </v>
      </c>
      <c r="Q155" s="46" t="str">
        <f>_xlfn.IFNA(IF(VLOOKUP($D155,Organización_Modular!$F$10:$G$195,2,FALSE)=Q$23,Itinerario!W155," ")," ")</f>
        <v xml:space="preserve"> </v>
      </c>
      <c r="R155" s="46">
        <f>Organización_Modular!H141</f>
        <v>0</v>
      </c>
      <c r="S155" s="46">
        <f>Organización_Modular!I141</f>
        <v>0</v>
      </c>
      <c r="T155" s="90">
        <f t="shared" si="14"/>
        <v>0</v>
      </c>
      <c r="U155" s="46">
        <f t="shared" si="15"/>
        <v>0</v>
      </c>
      <c r="V155" s="46">
        <f t="shared" si="16"/>
        <v>0</v>
      </c>
      <c r="W155" s="90">
        <f t="shared" si="17"/>
        <v>0</v>
      </c>
      <c r="X155" s="95">
        <f t="shared" si="18"/>
        <v>0</v>
      </c>
    </row>
    <row r="156" spans="1:24" ht="18" customHeight="1" x14ac:dyDescent="0.2">
      <c r="A156" s="333"/>
      <c r="B156" s="271"/>
      <c r="C156" s="334"/>
      <c r="D156" s="335">
        <f>Organización_Modular!F142</f>
        <v>0</v>
      </c>
      <c r="E156" s="335"/>
      <c r="F156" s="46" t="str">
        <f>_xlfn.IFNA(IF(VLOOKUP($D156,Organización_Modular!$F$10:$G$195,2,FALSE)=F$23,Itinerario!T156," ")," ")</f>
        <v xml:space="preserve"> </v>
      </c>
      <c r="G156" s="46" t="str">
        <f>_xlfn.IFNA(IF(VLOOKUP($D156,Organización_Modular!$F$10:$G$195,2,FALSE)=G$23,Itinerario!W156," ")," ")</f>
        <v xml:space="preserve"> </v>
      </c>
      <c r="H156" s="46" t="str">
        <f>_xlfn.IFNA(IF(VLOOKUP($D156,Organización_Modular!$F$10:$G$195,2,FALSE)=H$23,Itinerario!T156," ")," ")</f>
        <v xml:space="preserve"> </v>
      </c>
      <c r="I156" s="46" t="str">
        <f>_xlfn.IFNA(IF(VLOOKUP($D156,Organización_Modular!$F$10:$G$195,2,FALSE)=I$23,Itinerario!W156," ")," ")</f>
        <v xml:space="preserve"> </v>
      </c>
      <c r="J156" s="46" t="str">
        <f>_xlfn.IFNA(IF(VLOOKUP($D156,Organización_Modular!$F$10:$G$195,2,FALSE)=J$23,Itinerario!T156," ")," ")</f>
        <v xml:space="preserve"> </v>
      </c>
      <c r="K156" s="46" t="str">
        <f>_xlfn.IFNA(IF(VLOOKUP($D156,Organización_Modular!$F$10:$G$195,2,FALSE)=K$23,Itinerario!W156," ")," ")</f>
        <v xml:space="preserve"> </v>
      </c>
      <c r="L156" s="46" t="str">
        <f>_xlfn.IFNA(IF(VLOOKUP($D156,Organización_Modular!$F$10:$G$195,2,FALSE)=L$23,Itinerario!T156," ")," ")</f>
        <v xml:space="preserve"> </v>
      </c>
      <c r="M156" s="46" t="str">
        <f>_xlfn.IFNA(IF(VLOOKUP($D156,Organización_Modular!$F$10:$G$195,2,FALSE)=M$23,Itinerario!W156," ")," ")</f>
        <v xml:space="preserve"> </v>
      </c>
      <c r="N156" s="46" t="str">
        <f>_xlfn.IFNA(IF(VLOOKUP($D156,Organización_Modular!$F$10:$G$195,2,FALSE)=N$23,Itinerario!T156," ")," ")</f>
        <v xml:space="preserve"> </v>
      </c>
      <c r="O156" s="46" t="str">
        <f>_xlfn.IFNA(IF(VLOOKUP($D156,Organización_Modular!$F$10:$G$195,2,FALSE)=O$23,Itinerario!W156," ")," ")</f>
        <v xml:space="preserve"> </v>
      </c>
      <c r="P156" s="46" t="str">
        <f>_xlfn.IFNA(IF(VLOOKUP($D156,Organización_Modular!$F$10:$G$195,2,FALSE)=P$23,Itinerario!T156," ")," ")</f>
        <v xml:space="preserve"> </v>
      </c>
      <c r="Q156" s="46" t="str">
        <f>_xlfn.IFNA(IF(VLOOKUP($D156,Organización_Modular!$F$10:$G$195,2,FALSE)=Q$23,Itinerario!W156," ")," ")</f>
        <v xml:space="preserve"> </v>
      </c>
      <c r="R156" s="46">
        <f>Organización_Modular!H142</f>
        <v>0</v>
      </c>
      <c r="S156" s="46">
        <f>Organización_Modular!I142</f>
        <v>0</v>
      </c>
      <c r="T156" s="90">
        <f t="shared" si="14"/>
        <v>0</v>
      </c>
      <c r="U156" s="46">
        <f t="shared" si="15"/>
        <v>0</v>
      </c>
      <c r="V156" s="46">
        <f t="shared" si="16"/>
        <v>0</v>
      </c>
      <c r="W156" s="90">
        <f t="shared" si="17"/>
        <v>0</v>
      </c>
      <c r="X156" s="95">
        <f t="shared" si="18"/>
        <v>0</v>
      </c>
    </row>
    <row r="157" spans="1:24" ht="18" customHeight="1" x14ac:dyDescent="0.2">
      <c r="A157" s="333"/>
      <c r="B157" s="271"/>
      <c r="C157" s="334"/>
      <c r="D157" s="335">
        <f>Organización_Modular!F143</f>
        <v>0</v>
      </c>
      <c r="E157" s="335"/>
      <c r="F157" s="46" t="str">
        <f>_xlfn.IFNA(IF(VLOOKUP($D157,Organización_Modular!$F$10:$G$195,2,FALSE)=F$23,Itinerario!T157," ")," ")</f>
        <v xml:space="preserve"> </v>
      </c>
      <c r="G157" s="46" t="str">
        <f>_xlfn.IFNA(IF(VLOOKUP($D157,Organización_Modular!$F$10:$G$195,2,FALSE)=G$23,Itinerario!W157," ")," ")</f>
        <v xml:space="preserve"> </v>
      </c>
      <c r="H157" s="46" t="str">
        <f>_xlfn.IFNA(IF(VLOOKUP($D157,Organización_Modular!$F$10:$G$195,2,FALSE)=H$23,Itinerario!T157," ")," ")</f>
        <v xml:space="preserve"> </v>
      </c>
      <c r="I157" s="46" t="str">
        <f>_xlfn.IFNA(IF(VLOOKUP($D157,Organización_Modular!$F$10:$G$195,2,FALSE)=I$23,Itinerario!W157," ")," ")</f>
        <v xml:space="preserve"> </v>
      </c>
      <c r="J157" s="46" t="str">
        <f>_xlfn.IFNA(IF(VLOOKUP($D157,Organización_Modular!$F$10:$G$195,2,FALSE)=J$23,Itinerario!T157," ")," ")</f>
        <v xml:space="preserve"> </v>
      </c>
      <c r="K157" s="46" t="str">
        <f>_xlfn.IFNA(IF(VLOOKUP($D157,Organización_Modular!$F$10:$G$195,2,FALSE)=K$23,Itinerario!W157," ")," ")</f>
        <v xml:space="preserve"> </v>
      </c>
      <c r="L157" s="46" t="str">
        <f>_xlfn.IFNA(IF(VLOOKUP($D157,Organización_Modular!$F$10:$G$195,2,FALSE)=L$23,Itinerario!T157," ")," ")</f>
        <v xml:space="preserve"> </v>
      </c>
      <c r="M157" s="46" t="str">
        <f>_xlfn.IFNA(IF(VLOOKUP($D157,Organización_Modular!$F$10:$G$195,2,FALSE)=M$23,Itinerario!W157," ")," ")</f>
        <v xml:space="preserve"> </v>
      </c>
      <c r="N157" s="46" t="str">
        <f>_xlfn.IFNA(IF(VLOOKUP($D157,Organización_Modular!$F$10:$G$195,2,FALSE)=N$23,Itinerario!T157," ")," ")</f>
        <v xml:space="preserve"> </v>
      </c>
      <c r="O157" s="46" t="str">
        <f>_xlfn.IFNA(IF(VLOOKUP($D157,Organización_Modular!$F$10:$G$195,2,FALSE)=O$23,Itinerario!W157," ")," ")</f>
        <v xml:space="preserve"> </v>
      </c>
      <c r="P157" s="46" t="str">
        <f>_xlfn.IFNA(IF(VLOOKUP($D157,Organización_Modular!$F$10:$G$195,2,FALSE)=P$23,Itinerario!T157," ")," ")</f>
        <v xml:space="preserve"> </v>
      </c>
      <c r="Q157" s="46" t="str">
        <f>_xlfn.IFNA(IF(VLOOKUP($D157,Organización_Modular!$F$10:$G$195,2,FALSE)=Q$23,Itinerario!W157," ")," ")</f>
        <v xml:space="preserve"> </v>
      </c>
      <c r="R157" s="46">
        <f>Organización_Modular!H143</f>
        <v>0</v>
      </c>
      <c r="S157" s="46">
        <f>Organización_Modular!I143</f>
        <v>0</v>
      </c>
      <c r="T157" s="90">
        <f t="shared" si="14"/>
        <v>0</v>
      </c>
      <c r="U157" s="46">
        <f t="shared" si="15"/>
        <v>0</v>
      </c>
      <c r="V157" s="46">
        <f t="shared" si="16"/>
        <v>0</v>
      </c>
      <c r="W157" s="90">
        <f t="shared" si="17"/>
        <v>0</v>
      </c>
      <c r="X157" s="95">
        <f t="shared" si="18"/>
        <v>0</v>
      </c>
    </row>
    <row r="158" spans="1:24" ht="18" customHeight="1" x14ac:dyDescent="0.2">
      <c r="A158" s="333"/>
      <c r="B158" s="271"/>
      <c r="C158" s="334"/>
      <c r="D158" s="335">
        <f>Organización_Modular!F144</f>
        <v>0</v>
      </c>
      <c r="E158" s="335"/>
      <c r="F158" s="46" t="str">
        <f>_xlfn.IFNA(IF(VLOOKUP($D158,Organización_Modular!$F$10:$G$195,2,FALSE)=F$23,Itinerario!T158," ")," ")</f>
        <v xml:space="preserve"> </v>
      </c>
      <c r="G158" s="46" t="str">
        <f>_xlfn.IFNA(IF(VLOOKUP($D158,Organización_Modular!$F$10:$G$195,2,FALSE)=G$23,Itinerario!W158," ")," ")</f>
        <v xml:space="preserve"> </v>
      </c>
      <c r="H158" s="46" t="str">
        <f>_xlfn.IFNA(IF(VLOOKUP($D158,Organización_Modular!$F$10:$G$195,2,FALSE)=H$23,Itinerario!T158," ")," ")</f>
        <v xml:space="preserve"> </v>
      </c>
      <c r="I158" s="46" t="str">
        <f>_xlfn.IFNA(IF(VLOOKUP($D158,Organización_Modular!$F$10:$G$195,2,FALSE)=I$23,Itinerario!W158," ")," ")</f>
        <v xml:space="preserve"> </v>
      </c>
      <c r="J158" s="46" t="str">
        <f>_xlfn.IFNA(IF(VLOOKUP($D158,Organización_Modular!$F$10:$G$195,2,FALSE)=J$23,Itinerario!T158," ")," ")</f>
        <v xml:space="preserve"> </v>
      </c>
      <c r="K158" s="46" t="str">
        <f>_xlfn.IFNA(IF(VLOOKUP($D158,Organización_Modular!$F$10:$G$195,2,FALSE)=K$23,Itinerario!W158," ")," ")</f>
        <v xml:space="preserve"> </v>
      </c>
      <c r="L158" s="46" t="str">
        <f>_xlfn.IFNA(IF(VLOOKUP($D158,Organización_Modular!$F$10:$G$195,2,FALSE)=L$23,Itinerario!T158," ")," ")</f>
        <v xml:space="preserve"> </v>
      </c>
      <c r="M158" s="46" t="str">
        <f>_xlfn.IFNA(IF(VLOOKUP($D158,Organización_Modular!$F$10:$G$195,2,FALSE)=M$23,Itinerario!W158," ")," ")</f>
        <v xml:space="preserve"> </v>
      </c>
      <c r="N158" s="46" t="str">
        <f>_xlfn.IFNA(IF(VLOOKUP($D158,Organización_Modular!$F$10:$G$195,2,FALSE)=N$23,Itinerario!T158," ")," ")</f>
        <v xml:space="preserve"> </v>
      </c>
      <c r="O158" s="46" t="str">
        <f>_xlfn.IFNA(IF(VLOOKUP($D158,Organización_Modular!$F$10:$G$195,2,FALSE)=O$23,Itinerario!W158," ")," ")</f>
        <v xml:space="preserve"> </v>
      </c>
      <c r="P158" s="46" t="str">
        <f>_xlfn.IFNA(IF(VLOOKUP($D158,Organización_Modular!$F$10:$G$195,2,FALSE)=P$23,Itinerario!T158," ")," ")</f>
        <v xml:space="preserve"> </v>
      </c>
      <c r="Q158" s="46" t="str">
        <f>_xlfn.IFNA(IF(VLOOKUP($D158,Organización_Modular!$F$10:$G$195,2,FALSE)=Q$23,Itinerario!W158," ")," ")</f>
        <v xml:space="preserve"> </v>
      </c>
      <c r="R158" s="46">
        <f>Organización_Modular!H144</f>
        <v>0</v>
      </c>
      <c r="S158" s="46">
        <f>Organización_Modular!I144</f>
        <v>0</v>
      </c>
      <c r="T158" s="90">
        <f t="shared" si="14"/>
        <v>0</v>
      </c>
      <c r="U158" s="46">
        <f t="shared" si="15"/>
        <v>0</v>
      </c>
      <c r="V158" s="46">
        <f t="shared" si="16"/>
        <v>0</v>
      </c>
      <c r="W158" s="90">
        <f t="shared" si="17"/>
        <v>0</v>
      </c>
      <c r="X158" s="95">
        <f t="shared" si="18"/>
        <v>0</v>
      </c>
    </row>
    <row r="159" spans="1:24" ht="18" customHeight="1" x14ac:dyDescent="0.2">
      <c r="A159" s="333"/>
      <c r="B159" s="271"/>
      <c r="C159" s="334"/>
      <c r="D159" s="335">
        <f>Organización_Modular!F145</f>
        <v>0</v>
      </c>
      <c r="E159" s="335"/>
      <c r="F159" s="46" t="str">
        <f>_xlfn.IFNA(IF(VLOOKUP($D159,Organización_Modular!$F$10:$G$195,2,FALSE)=F$23,Itinerario!T159," ")," ")</f>
        <v xml:space="preserve"> </v>
      </c>
      <c r="G159" s="46" t="str">
        <f>_xlfn.IFNA(IF(VLOOKUP($D159,Organización_Modular!$F$10:$G$195,2,FALSE)=G$23,Itinerario!W159," ")," ")</f>
        <v xml:space="preserve"> </v>
      </c>
      <c r="H159" s="46" t="str">
        <f>_xlfn.IFNA(IF(VLOOKUP($D159,Organización_Modular!$F$10:$G$195,2,FALSE)=H$23,Itinerario!T159," ")," ")</f>
        <v xml:space="preserve"> </v>
      </c>
      <c r="I159" s="46" t="str">
        <f>_xlfn.IFNA(IF(VLOOKUP($D159,Organización_Modular!$F$10:$G$195,2,FALSE)=I$23,Itinerario!W159," ")," ")</f>
        <v xml:space="preserve"> </v>
      </c>
      <c r="J159" s="46" t="str">
        <f>_xlfn.IFNA(IF(VLOOKUP($D159,Organización_Modular!$F$10:$G$195,2,FALSE)=J$23,Itinerario!T159," ")," ")</f>
        <v xml:space="preserve"> </v>
      </c>
      <c r="K159" s="46" t="str">
        <f>_xlfn.IFNA(IF(VLOOKUP($D159,Organización_Modular!$F$10:$G$195,2,FALSE)=K$23,Itinerario!W159," ")," ")</f>
        <v xml:space="preserve"> </v>
      </c>
      <c r="L159" s="46" t="str">
        <f>_xlfn.IFNA(IF(VLOOKUP($D159,Organización_Modular!$F$10:$G$195,2,FALSE)=L$23,Itinerario!T159," ")," ")</f>
        <v xml:space="preserve"> </v>
      </c>
      <c r="M159" s="46" t="str">
        <f>_xlfn.IFNA(IF(VLOOKUP($D159,Organización_Modular!$F$10:$G$195,2,FALSE)=M$23,Itinerario!W159," ")," ")</f>
        <v xml:space="preserve"> </v>
      </c>
      <c r="N159" s="46" t="str">
        <f>_xlfn.IFNA(IF(VLOOKUP($D159,Organización_Modular!$F$10:$G$195,2,FALSE)=N$23,Itinerario!T159," ")," ")</f>
        <v xml:space="preserve"> </v>
      </c>
      <c r="O159" s="46" t="str">
        <f>_xlfn.IFNA(IF(VLOOKUP($D159,Organización_Modular!$F$10:$G$195,2,FALSE)=O$23,Itinerario!W159," ")," ")</f>
        <v xml:space="preserve"> </v>
      </c>
      <c r="P159" s="46" t="str">
        <f>_xlfn.IFNA(IF(VLOOKUP($D159,Organización_Modular!$F$10:$G$195,2,FALSE)=P$23,Itinerario!T159," ")," ")</f>
        <v xml:space="preserve"> </v>
      </c>
      <c r="Q159" s="46" t="str">
        <f>_xlfn.IFNA(IF(VLOOKUP($D159,Organización_Modular!$F$10:$G$195,2,FALSE)=Q$23,Itinerario!W159," ")," ")</f>
        <v xml:space="preserve"> </v>
      </c>
      <c r="R159" s="46">
        <f>Organización_Modular!H145</f>
        <v>0</v>
      </c>
      <c r="S159" s="46">
        <f>Organización_Modular!I145</f>
        <v>0</v>
      </c>
      <c r="T159" s="90">
        <f t="shared" si="14"/>
        <v>0</v>
      </c>
      <c r="U159" s="46">
        <f t="shared" si="15"/>
        <v>0</v>
      </c>
      <c r="V159" s="46">
        <f t="shared" si="16"/>
        <v>0</v>
      </c>
      <c r="W159" s="90">
        <f t="shared" si="17"/>
        <v>0</v>
      </c>
      <c r="X159" s="95">
        <f t="shared" si="18"/>
        <v>0</v>
      </c>
    </row>
    <row r="160" spans="1:24" ht="18" customHeight="1" x14ac:dyDescent="0.2">
      <c r="A160" s="333"/>
      <c r="B160" s="271"/>
      <c r="C160" s="334"/>
      <c r="D160" s="335">
        <f>Organización_Modular!F146</f>
        <v>0</v>
      </c>
      <c r="E160" s="335"/>
      <c r="F160" s="46" t="str">
        <f>_xlfn.IFNA(IF(VLOOKUP($D160,Organización_Modular!$F$10:$G$195,2,FALSE)=F$23,Itinerario!T160," ")," ")</f>
        <v xml:space="preserve"> </v>
      </c>
      <c r="G160" s="46" t="str">
        <f>_xlfn.IFNA(IF(VLOOKUP($D160,Organización_Modular!$F$10:$G$195,2,FALSE)=G$23,Itinerario!W160," ")," ")</f>
        <v xml:space="preserve"> </v>
      </c>
      <c r="H160" s="46" t="str">
        <f>_xlfn.IFNA(IF(VLOOKUP($D160,Organización_Modular!$F$10:$G$195,2,FALSE)=H$23,Itinerario!T160," ")," ")</f>
        <v xml:space="preserve"> </v>
      </c>
      <c r="I160" s="46" t="str">
        <f>_xlfn.IFNA(IF(VLOOKUP($D160,Organización_Modular!$F$10:$G$195,2,FALSE)=I$23,Itinerario!W160," ")," ")</f>
        <v xml:space="preserve"> </v>
      </c>
      <c r="J160" s="46" t="str">
        <f>_xlfn.IFNA(IF(VLOOKUP($D160,Organización_Modular!$F$10:$G$195,2,FALSE)=J$23,Itinerario!T160," ")," ")</f>
        <v xml:space="preserve"> </v>
      </c>
      <c r="K160" s="46" t="str">
        <f>_xlfn.IFNA(IF(VLOOKUP($D160,Organización_Modular!$F$10:$G$195,2,FALSE)=K$23,Itinerario!W160," ")," ")</f>
        <v xml:space="preserve"> </v>
      </c>
      <c r="L160" s="46" t="str">
        <f>_xlfn.IFNA(IF(VLOOKUP($D160,Organización_Modular!$F$10:$G$195,2,FALSE)=L$23,Itinerario!T160," ")," ")</f>
        <v xml:space="preserve"> </v>
      </c>
      <c r="M160" s="46" t="str">
        <f>_xlfn.IFNA(IF(VLOOKUP($D160,Organización_Modular!$F$10:$G$195,2,FALSE)=M$23,Itinerario!W160," ")," ")</f>
        <v xml:space="preserve"> </v>
      </c>
      <c r="N160" s="46" t="str">
        <f>_xlfn.IFNA(IF(VLOOKUP($D160,Organización_Modular!$F$10:$G$195,2,FALSE)=N$23,Itinerario!T160," ")," ")</f>
        <v xml:space="preserve"> </v>
      </c>
      <c r="O160" s="46" t="str">
        <f>_xlfn.IFNA(IF(VLOOKUP($D160,Organización_Modular!$F$10:$G$195,2,FALSE)=O$23,Itinerario!W160," ")," ")</f>
        <v xml:space="preserve"> </v>
      </c>
      <c r="P160" s="46" t="str">
        <f>_xlfn.IFNA(IF(VLOOKUP($D160,Organización_Modular!$F$10:$G$195,2,FALSE)=P$23,Itinerario!T160," ")," ")</f>
        <v xml:space="preserve"> </v>
      </c>
      <c r="Q160" s="46" t="str">
        <f>_xlfn.IFNA(IF(VLOOKUP($D160,Organización_Modular!$F$10:$G$195,2,FALSE)=Q$23,Itinerario!W160," ")," ")</f>
        <v xml:space="preserve"> </v>
      </c>
      <c r="R160" s="46">
        <f>Organización_Modular!H146</f>
        <v>0</v>
      </c>
      <c r="S160" s="46">
        <f>Organización_Modular!I146</f>
        <v>0</v>
      </c>
      <c r="T160" s="90">
        <f t="shared" si="14"/>
        <v>0</v>
      </c>
      <c r="U160" s="46">
        <f t="shared" si="15"/>
        <v>0</v>
      </c>
      <c r="V160" s="46">
        <f t="shared" si="16"/>
        <v>0</v>
      </c>
      <c r="W160" s="90">
        <f t="shared" si="17"/>
        <v>0</v>
      </c>
      <c r="X160" s="95">
        <f t="shared" si="18"/>
        <v>0</v>
      </c>
    </row>
    <row r="161" spans="1:24" ht="18" customHeight="1" x14ac:dyDescent="0.2">
      <c r="A161" s="333"/>
      <c r="B161" s="271"/>
      <c r="C161" s="334"/>
      <c r="D161" s="335">
        <f>Organización_Modular!F147</f>
        <v>0</v>
      </c>
      <c r="E161" s="335"/>
      <c r="F161" s="46" t="str">
        <f>_xlfn.IFNA(IF(VLOOKUP($D161,Organización_Modular!$F$10:$G$195,2,FALSE)=F$23,Itinerario!T161," ")," ")</f>
        <v xml:space="preserve"> </v>
      </c>
      <c r="G161" s="46" t="str">
        <f>_xlfn.IFNA(IF(VLOOKUP($D161,Organización_Modular!$F$10:$G$195,2,FALSE)=G$23,Itinerario!W161," ")," ")</f>
        <v xml:space="preserve"> </v>
      </c>
      <c r="H161" s="46" t="str">
        <f>_xlfn.IFNA(IF(VLOOKUP($D161,Organización_Modular!$F$10:$G$195,2,FALSE)=H$23,Itinerario!T161," ")," ")</f>
        <v xml:space="preserve"> </v>
      </c>
      <c r="I161" s="46" t="str">
        <f>_xlfn.IFNA(IF(VLOOKUP($D161,Organización_Modular!$F$10:$G$195,2,FALSE)=I$23,Itinerario!W161," ")," ")</f>
        <v xml:space="preserve"> </v>
      </c>
      <c r="J161" s="46" t="str">
        <f>_xlfn.IFNA(IF(VLOOKUP($D161,Organización_Modular!$F$10:$G$195,2,FALSE)=J$23,Itinerario!T161," ")," ")</f>
        <v xml:space="preserve"> </v>
      </c>
      <c r="K161" s="46" t="str">
        <f>_xlfn.IFNA(IF(VLOOKUP($D161,Organización_Modular!$F$10:$G$195,2,FALSE)=K$23,Itinerario!W161," ")," ")</f>
        <v xml:space="preserve"> </v>
      </c>
      <c r="L161" s="46" t="str">
        <f>_xlfn.IFNA(IF(VLOOKUP($D161,Organización_Modular!$F$10:$G$195,2,FALSE)=L$23,Itinerario!T161," ")," ")</f>
        <v xml:space="preserve"> </v>
      </c>
      <c r="M161" s="46" t="str">
        <f>_xlfn.IFNA(IF(VLOOKUP($D161,Organización_Modular!$F$10:$G$195,2,FALSE)=M$23,Itinerario!W161," ")," ")</f>
        <v xml:space="preserve"> </v>
      </c>
      <c r="N161" s="46" t="str">
        <f>_xlfn.IFNA(IF(VLOOKUP($D161,Organización_Modular!$F$10:$G$195,2,FALSE)=N$23,Itinerario!T161," ")," ")</f>
        <v xml:space="preserve"> </v>
      </c>
      <c r="O161" s="46" t="str">
        <f>_xlfn.IFNA(IF(VLOOKUP($D161,Organización_Modular!$F$10:$G$195,2,FALSE)=O$23,Itinerario!W161," ")," ")</f>
        <v xml:space="preserve"> </v>
      </c>
      <c r="P161" s="46" t="str">
        <f>_xlfn.IFNA(IF(VLOOKUP($D161,Organización_Modular!$F$10:$G$195,2,FALSE)=P$23,Itinerario!T161," ")," ")</f>
        <v xml:space="preserve"> </v>
      </c>
      <c r="Q161" s="46" t="str">
        <f>_xlfn.IFNA(IF(VLOOKUP($D161,Organización_Modular!$F$10:$G$195,2,FALSE)=Q$23,Itinerario!W161," ")," ")</f>
        <v xml:space="preserve"> </v>
      </c>
      <c r="R161" s="46">
        <f>Organización_Modular!H147</f>
        <v>0</v>
      </c>
      <c r="S161" s="46">
        <f>Organización_Modular!I147</f>
        <v>0</v>
      </c>
      <c r="T161" s="90">
        <f t="shared" si="14"/>
        <v>0</v>
      </c>
      <c r="U161" s="46">
        <f t="shared" si="15"/>
        <v>0</v>
      </c>
      <c r="V161" s="46">
        <f t="shared" si="16"/>
        <v>0</v>
      </c>
      <c r="W161" s="90">
        <f t="shared" si="17"/>
        <v>0</v>
      </c>
      <c r="X161" s="95">
        <f t="shared" si="18"/>
        <v>0</v>
      </c>
    </row>
    <row r="162" spans="1:24" ht="18" customHeight="1" x14ac:dyDescent="0.2">
      <c r="A162" s="333"/>
      <c r="B162" s="271"/>
      <c r="C162" s="334"/>
      <c r="D162" s="335">
        <f>Organización_Modular!F148</f>
        <v>0</v>
      </c>
      <c r="E162" s="335"/>
      <c r="F162" s="46" t="str">
        <f>_xlfn.IFNA(IF(VLOOKUP($D162,Organización_Modular!$F$10:$G$195,2,FALSE)=F$23,Itinerario!T162," ")," ")</f>
        <v xml:space="preserve"> </v>
      </c>
      <c r="G162" s="46" t="str">
        <f>_xlfn.IFNA(IF(VLOOKUP($D162,Organización_Modular!$F$10:$G$195,2,FALSE)=G$23,Itinerario!W162," ")," ")</f>
        <v xml:space="preserve"> </v>
      </c>
      <c r="H162" s="46" t="str">
        <f>_xlfn.IFNA(IF(VLOOKUP($D162,Organización_Modular!$F$10:$G$195,2,FALSE)=H$23,Itinerario!T162," ")," ")</f>
        <v xml:space="preserve"> </v>
      </c>
      <c r="I162" s="46" t="str">
        <f>_xlfn.IFNA(IF(VLOOKUP($D162,Organización_Modular!$F$10:$G$195,2,FALSE)=I$23,Itinerario!W162," ")," ")</f>
        <v xml:space="preserve"> </v>
      </c>
      <c r="J162" s="46" t="str">
        <f>_xlfn.IFNA(IF(VLOOKUP($D162,Organización_Modular!$F$10:$G$195,2,FALSE)=J$23,Itinerario!T162," ")," ")</f>
        <v xml:space="preserve"> </v>
      </c>
      <c r="K162" s="46" t="str">
        <f>_xlfn.IFNA(IF(VLOOKUP($D162,Organización_Modular!$F$10:$G$195,2,FALSE)=K$23,Itinerario!W162," ")," ")</f>
        <v xml:space="preserve"> </v>
      </c>
      <c r="L162" s="46" t="str">
        <f>_xlfn.IFNA(IF(VLOOKUP($D162,Organización_Modular!$F$10:$G$195,2,FALSE)=L$23,Itinerario!T162," ")," ")</f>
        <v xml:space="preserve"> </v>
      </c>
      <c r="M162" s="46" t="str">
        <f>_xlfn.IFNA(IF(VLOOKUP($D162,Organización_Modular!$F$10:$G$195,2,FALSE)=M$23,Itinerario!W162," ")," ")</f>
        <v xml:space="preserve"> </v>
      </c>
      <c r="N162" s="46" t="str">
        <f>_xlfn.IFNA(IF(VLOOKUP($D162,Organización_Modular!$F$10:$G$195,2,FALSE)=N$23,Itinerario!T162," ")," ")</f>
        <v xml:space="preserve"> </v>
      </c>
      <c r="O162" s="46" t="str">
        <f>_xlfn.IFNA(IF(VLOOKUP($D162,Organización_Modular!$F$10:$G$195,2,FALSE)=O$23,Itinerario!W162," ")," ")</f>
        <v xml:space="preserve"> </v>
      </c>
      <c r="P162" s="46" t="str">
        <f>_xlfn.IFNA(IF(VLOOKUP($D162,Organización_Modular!$F$10:$G$195,2,FALSE)=P$23,Itinerario!T162," ")," ")</f>
        <v xml:space="preserve"> </v>
      </c>
      <c r="Q162" s="46" t="str">
        <f>_xlfn.IFNA(IF(VLOOKUP($D162,Organización_Modular!$F$10:$G$195,2,FALSE)=Q$23,Itinerario!W162," ")," ")</f>
        <v xml:space="preserve"> </v>
      </c>
      <c r="R162" s="46">
        <f>Organización_Modular!H148</f>
        <v>0</v>
      </c>
      <c r="S162" s="46">
        <f>Organización_Modular!I148</f>
        <v>0</v>
      </c>
      <c r="T162" s="90">
        <f t="shared" si="14"/>
        <v>0</v>
      </c>
      <c r="U162" s="46">
        <f t="shared" si="15"/>
        <v>0</v>
      </c>
      <c r="V162" s="46">
        <f t="shared" si="16"/>
        <v>0</v>
      </c>
      <c r="W162" s="90">
        <f t="shared" si="17"/>
        <v>0</v>
      </c>
      <c r="X162" s="95">
        <f t="shared" si="18"/>
        <v>0</v>
      </c>
    </row>
    <row r="163" spans="1:24" ht="18" customHeight="1" x14ac:dyDescent="0.2">
      <c r="A163" s="333"/>
      <c r="B163" s="271"/>
      <c r="C163" s="334"/>
      <c r="D163" s="335">
        <f>Organización_Modular!F149</f>
        <v>0</v>
      </c>
      <c r="E163" s="335"/>
      <c r="F163" s="46" t="str">
        <f>_xlfn.IFNA(IF(VLOOKUP($D163,Organización_Modular!$F$10:$G$195,2,FALSE)=F$23,Itinerario!T163," ")," ")</f>
        <v xml:space="preserve"> </v>
      </c>
      <c r="G163" s="46" t="str">
        <f>_xlfn.IFNA(IF(VLOOKUP($D163,Organización_Modular!$F$10:$G$195,2,FALSE)=G$23,Itinerario!W163," ")," ")</f>
        <v xml:space="preserve"> </v>
      </c>
      <c r="H163" s="46" t="str">
        <f>_xlfn.IFNA(IF(VLOOKUP($D163,Organización_Modular!$F$10:$G$195,2,FALSE)=H$23,Itinerario!T163," ")," ")</f>
        <v xml:space="preserve"> </v>
      </c>
      <c r="I163" s="46" t="str">
        <f>_xlfn.IFNA(IF(VLOOKUP($D163,Organización_Modular!$F$10:$G$195,2,FALSE)=I$23,Itinerario!W163," ")," ")</f>
        <v xml:space="preserve"> </v>
      </c>
      <c r="J163" s="46" t="str">
        <f>_xlfn.IFNA(IF(VLOOKUP($D163,Organización_Modular!$F$10:$G$195,2,FALSE)=J$23,Itinerario!T163," ")," ")</f>
        <v xml:space="preserve"> </v>
      </c>
      <c r="K163" s="46" t="str">
        <f>_xlfn.IFNA(IF(VLOOKUP($D163,Organización_Modular!$F$10:$G$195,2,FALSE)=K$23,Itinerario!W163," ")," ")</f>
        <v xml:space="preserve"> </v>
      </c>
      <c r="L163" s="46" t="str">
        <f>_xlfn.IFNA(IF(VLOOKUP($D163,Organización_Modular!$F$10:$G$195,2,FALSE)=L$23,Itinerario!T163," ")," ")</f>
        <v xml:space="preserve"> </v>
      </c>
      <c r="M163" s="46" t="str">
        <f>_xlfn.IFNA(IF(VLOOKUP($D163,Organización_Modular!$F$10:$G$195,2,FALSE)=M$23,Itinerario!W163," ")," ")</f>
        <v xml:space="preserve"> </v>
      </c>
      <c r="N163" s="46" t="str">
        <f>_xlfn.IFNA(IF(VLOOKUP($D163,Organización_Modular!$F$10:$G$195,2,FALSE)=N$23,Itinerario!T163," ")," ")</f>
        <v xml:space="preserve"> </v>
      </c>
      <c r="O163" s="46" t="str">
        <f>_xlfn.IFNA(IF(VLOOKUP($D163,Organización_Modular!$F$10:$G$195,2,FALSE)=O$23,Itinerario!W163," ")," ")</f>
        <v xml:space="preserve"> </v>
      </c>
      <c r="P163" s="46" t="str">
        <f>_xlfn.IFNA(IF(VLOOKUP($D163,Organización_Modular!$F$10:$G$195,2,FALSE)=P$23,Itinerario!T163," ")," ")</f>
        <v xml:space="preserve"> </v>
      </c>
      <c r="Q163" s="46" t="str">
        <f>_xlfn.IFNA(IF(VLOOKUP($D163,Organización_Modular!$F$10:$G$195,2,FALSE)=Q$23,Itinerario!W163," ")," ")</f>
        <v xml:space="preserve"> </v>
      </c>
      <c r="R163" s="46">
        <f>Organización_Modular!H149</f>
        <v>0</v>
      </c>
      <c r="S163" s="46">
        <f>Organización_Modular!I149</f>
        <v>0</v>
      </c>
      <c r="T163" s="90">
        <f t="shared" si="14"/>
        <v>0</v>
      </c>
      <c r="U163" s="46">
        <f t="shared" si="15"/>
        <v>0</v>
      </c>
      <c r="V163" s="46">
        <f t="shared" si="16"/>
        <v>0</v>
      </c>
      <c r="W163" s="90">
        <f t="shared" si="17"/>
        <v>0</v>
      </c>
      <c r="X163" s="95">
        <f t="shared" si="18"/>
        <v>0</v>
      </c>
    </row>
    <row r="164" spans="1:24" ht="18" customHeight="1" x14ac:dyDescent="0.2">
      <c r="A164" s="333"/>
      <c r="B164" s="271"/>
      <c r="C164" s="334"/>
      <c r="D164" s="335">
        <f>Organización_Modular!F150</f>
        <v>0</v>
      </c>
      <c r="E164" s="335"/>
      <c r="F164" s="46" t="str">
        <f>_xlfn.IFNA(IF(VLOOKUP($D164,Organización_Modular!$F$10:$G$195,2,FALSE)=F$23,Itinerario!T164," ")," ")</f>
        <v xml:space="preserve"> </v>
      </c>
      <c r="G164" s="46" t="str">
        <f>_xlfn.IFNA(IF(VLOOKUP($D164,Organización_Modular!$F$10:$G$195,2,FALSE)=G$23,Itinerario!W164," ")," ")</f>
        <v xml:space="preserve"> </v>
      </c>
      <c r="H164" s="46" t="str">
        <f>_xlfn.IFNA(IF(VLOOKUP($D164,Organización_Modular!$F$10:$G$195,2,FALSE)=H$23,Itinerario!T164," ")," ")</f>
        <v xml:space="preserve"> </v>
      </c>
      <c r="I164" s="46" t="str">
        <f>_xlfn.IFNA(IF(VLOOKUP($D164,Organización_Modular!$F$10:$G$195,2,FALSE)=I$23,Itinerario!W164," ")," ")</f>
        <v xml:space="preserve"> </v>
      </c>
      <c r="J164" s="46" t="str">
        <f>_xlfn.IFNA(IF(VLOOKUP($D164,Organización_Modular!$F$10:$G$195,2,FALSE)=J$23,Itinerario!T164," ")," ")</f>
        <v xml:space="preserve"> </v>
      </c>
      <c r="K164" s="46" t="str">
        <f>_xlfn.IFNA(IF(VLOOKUP($D164,Organización_Modular!$F$10:$G$195,2,FALSE)=K$23,Itinerario!W164," ")," ")</f>
        <v xml:space="preserve"> </v>
      </c>
      <c r="L164" s="46" t="str">
        <f>_xlfn.IFNA(IF(VLOOKUP($D164,Organización_Modular!$F$10:$G$195,2,FALSE)=L$23,Itinerario!T164," ")," ")</f>
        <v xml:space="preserve"> </v>
      </c>
      <c r="M164" s="46" t="str">
        <f>_xlfn.IFNA(IF(VLOOKUP($D164,Organización_Modular!$F$10:$G$195,2,FALSE)=M$23,Itinerario!W164," ")," ")</f>
        <v xml:space="preserve"> </v>
      </c>
      <c r="N164" s="46" t="str">
        <f>_xlfn.IFNA(IF(VLOOKUP($D164,Organización_Modular!$F$10:$G$195,2,FALSE)=N$23,Itinerario!T164," ")," ")</f>
        <v xml:space="preserve"> </v>
      </c>
      <c r="O164" s="46" t="str">
        <f>_xlfn.IFNA(IF(VLOOKUP($D164,Organización_Modular!$F$10:$G$195,2,FALSE)=O$23,Itinerario!W164," ")," ")</f>
        <v xml:space="preserve"> </v>
      </c>
      <c r="P164" s="46" t="str">
        <f>_xlfn.IFNA(IF(VLOOKUP($D164,Organización_Modular!$F$10:$G$195,2,FALSE)=P$23,Itinerario!T164," ")," ")</f>
        <v xml:space="preserve"> </v>
      </c>
      <c r="Q164" s="46" t="str">
        <f>_xlfn.IFNA(IF(VLOOKUP($D164,Organización_Modular!$F$10:$G$195,2,FALSE)=Q$23,Itinerario!W164," ")," ")</f>
        <v xml:space="preserve"> </v>
      </c>
      <c r="R164" s="46">
        <f>Organización_Modular!H150</f>
        <v>0</v>
      </c>
      <c r="S164" s="46">
        <f>Organización_Modular!I150</f>
        <v>0</v>
      </c>
      <c r="T164" s="90">
        <f t="shared" si="14"/>
        <v>0</v>
      </c>
      <c r="U164" s="46">
        <f t="shared" si="15"/>
        <v>0</v>
      </c>
      <c r="V164" s="46">
        <f t="shared" si="16"/>
        <v>0</v>
      </c>
      <c r="W164" s="90">
        <f t="shared" si="17"/>
        <v>0</v>
      </c>
      <c r="X164" s="95">
        <f t="shared" si="18"/>
        <v>0</v>
      </c>
    </row>
    <row r="165" spans="1:24" ht="18" customHeight="1" x14ac:dyDescent="0.2">
      <c r="A165" s="333"/>
      <c r="B165" s="271"/>
      <c r="C165" s="334"/>
      <c r="D165" s="335">
        <f>Organización_Modular!F151</f>
        <v>0</v>
      </c>
      <c r="E165" s="335"/>
      <c r="F165" s="46" t="str">
        <f>_xlfn.IFNA(IF(VLOOKUP($D165,Organización_Modular!$F$10:$G$195,2,FALSE)=F$23,Itinerario!T165," ")," ")</f>
        <v xml:space="preserve"> </v>
      </c>
      <c r="G165" s="46" t="str">
        <f>_xlfn.IFNA(IF(VLOOKUP($D165,Organización_Modular!$F$10:$G$195,2,FALSE)=G$23,Itinerario!W165," ")," ")</f>
        <v xml:space="preserve"> </v>
      </c>
      <c r="H165" s="46" t="str">
        <f>_xlfn.IFNA(IF(VLOOKUP($D165,Organización_Modular!$F$10:$G$195,2,FALSE)=H$23,Itinerario!T165," ")," ")</f>
        <v xml:space="preserve"> </v>
      </c>
      <c r="I165" s="46" t="str">
        <f>_xlfn.IFNA(IF(VLOOKUP($D165,Organización_Modular!$F$10:$G$195,2,FALSE)=I$23,Itinerario!W165," ")," ")</f>
        <v xml:space="preserve"> </v>
      </c>
      <c r="J165" s="46" t="str">
        <f>_xlfn.IFNA(IF(VLOOKUP($D165,Organización_Modular!$F$10:$G$195,2,FALSE)=J$23,Itinerario!T165," ")," ")</f>
        <v xml:space="preserve"> </v>
      </c>
      <c r="K165" s="46" t="str">
        <f>_xlfn.IFNA(IF(VLOOKUP($D165,Organización_Modular!$F$10:$G$195,2,FALSE)=K$23,Itinerario!W165," ")," ")</f>
        <v xml:space="preserve"> </v>
      </c>
      <c r="L165" s="46" t="str">
        <f>_xlfn.IFNA(IF(VLOOKUP($D165,Organización_Modular!$F$10:$G$195,2,FALSE)=L$23,Itinerario!T165," ")," ")</f>
        <v xml:space="preserve"> </v>
      </c>
      <c r="M165" s="46" t="str">
        <f>_xlfn.IFNA(IF(VLOOKUP($D165,Organización_Modular!$F$10:$G$195,2,FALSE)=M$23,Itinerario!W165," ")," ")</f>
        <v xml:space="preserve"> </v>
      </c>
      <c r="N165" s="46" t="str">
        <f>_xlfn.IFNA(IF(VLOOKUP($D165,Organización_Modular!$F$10:$G$195,2,FALSE)=N$23,Itinerario!T165," ")," ")</f>
        <v xml:space="preserve"> </v>
      </c>
      <c r="O165" s="46" t="str">
        <f>_xlfn.IFNA(IF(VLOOKUP($D165,Organización_Modular!$F$10:$G$195,2,FALSE)=O$23,Itinerario!W165," ")," ")</f>
        <v xml:space="preserve"> </v>
      </c>
      <c r="P165" s="46" t="str">
        <f>_xlfn.IFNA(IF(VLOOKUP($D165,Organización_Modular!$F$10:$G$195,2,FALSE)=P$23,Itinerario!T165," ")," ")</f>
        <v xml:space="preserve"> </v>
      </c>
      <c r="Q165" s="46" t="str">
        <f>_xlfn.IFNA(IF(VLOOKUP($D165,Organización_Modular!$F$10:$G$195,2,FALSE)=Q$23,Itinerario!W165," ")," ")</f>
        <v xml:space="preserve"> </v>
      </c>
      <c r="R165" s="46">
        <f>Organización_Modular!H151</f>
        <v>0</v>
      </c>
      <c r="S165" s="46">
        <f>Organización_Modular!I151</f>
        <v>0</v>
      </c>
      <c r="T165" s="90">
        <f t="shared" si="14"/>
        <v>0</v>
      </c>
      <c r="U165" s="46">
        <f t="shared" si="15"/>
        <v>0</v>
      </c>
      <c r="V165" s="46">
        <f t="shared" si="16"/>
        <v>0</v>
      </c>
      <c r="W165" s="90">
        <f t="shared" si="17"/>
        <v>0</v>
      </c>
      <c r="X165" s="95">
        <f t="shared" si="18"/>
        <v>0</v>
      </c>
    </row>
    <row r="166" spans="1:24" ht="18" customHeight="1" x14ac:dyDescent="0.2">
      <c r="A166" s="333"/>
      <c r="B166" s="271"/>
      <c r="C166" s="334"/>
      <c r="D166" s="335">
        <f>Organización_Modular!F152</f>
        <v>0</v>
      </c>
      <c r="E166" s="335"/>
      <c r="F166" s="46" t="str">
        <f>_xlfn.IFNA(IF(VLOOKUP($D166,Organización_Modular!$F$10:$G$195,2,FALSE)=F$23,Itinerario!T166," ")," ")</f>
        <v xml:space="preserve"> </v>
      </c>
      <c r="G166" s="46" t="str">
        <f>_xlfn.IFNA(IF(VLOOKUP($D166,Organización_Modular!$F$10:$G$195,2,FALSE)=G$23,Itinerario!W166," ")," ")</f>
        <v xml:space="preserve"> </v>
      </c>
      <c r="H166" s="46" t="str">
        <f>_xlfn.IFNA(IF(VLOOKUP($D166,Organización_Modular!$F$10:$G$195,2,FALSE)=H$23,Itinerario!T166," ")," ")</f>
        <v xml:space="preserve"> </v>
      </c>
      <c r="I166" s="46" t="str">
        <f>_xlfn.IFNA(IF(VLOOKUP($D166,Organización_Modular!$F$10:$G$195,2,FALSE)=I$23,Itinerario!W166," ")," ")</f>
        <v xml:space="preserve"> </v>
      </c>
      <c r="J166" s="46" t="str">
        <f>_xlfn.IFNA(IF(VLOOKUP($D166,Organización_Modular!$F$10:$G$195,2,FALSE)=J$23,Itinerario!T166," ")," ")</f>
        <v xml:space="preserve"> </v>
      </c>
      <c r="K166" s="46" t="str">
        <f>_xlfn.IFNA(IF(VLOOKUP($D166,Organización_Modular!$F$10:$G$195,2,FALSE)=K$23,Itinerario!W166," ")," ")</f>
        <v xml:space="preserve"> </v>
      </c>
      <c r="L166" s="46" t="str">
        <f>_xlfn.IFNA(IF(VLOOKUP($D166,Organización_Modular!$F$10:$G$195,2,FALSE)=L$23,Itinerario!T166," ")," ")</f>
        <v xml:space="preserve"> </v>
      </c>
      <c r="M166" s="46" t="str">
        <f>_xlfn.IFNA(IF(VLOOKUP($D166,Organización_Modular!$F$10:$G$195,2,FALSE)=M$23,Itinerario!W166," ")," ")</f>
        <v xml:space="preserve"> </v>
      </c>
      <c r="N166" s="46" t="str">
        <f>_xlfn.IFNA(IF(VLOOKUP($D166,Organización_Modular!$F$10:$G$195,2,FALSE)=N$23,Itinerario!T166," ")," ")</f>
        <v xml:space="preserve"> </v>
      </c>
      <c r="O166" s="46" t="str">
        <f>_xlfn.IFNA(IF(VLOOKUP($D166,Organización_Modular!$F$10:$G$195,2,FALSE)=O$23,Itinerario!W166," ")," ")</f>
        <v xml:space="preserve"> </v>
      </c>
      <c r="P166" s="46" t="str">
        <f>_xlfn.IFNA(IF(VLOOKUP($D166,Organización_Modular!$F$10:$G$195,2,FALSE)=P$23,Itinerario!T166," ")," ")</f>
        <v xml:space="preserve"> </v>
      </c>
      <c r="Q166" s="46" t="str">
        <f>_xlfn.IFNA(IF(VLOOKUP($D166,Organización_Modular!$F$10:$G$195,2,FALSE)=Q$23,Itinerario!W166," ")," ")</f>
        <v xml:space="preserve"> </v>
      </c>
      <c r="R166" s="46">
        <f>Organización_Modular!H152</f>
        <v>0</v>
      </c>
      <c r="S166" s="46">
        <f>Organización_Modular!I152</f>
        <v>0</v>
      </c>
      <c r="T166" s="90">
        <f t="shared" si="14"/>
        <v>0</v>
      </c>
      <c r="U166" s="46">
        <f t="shared" si="15"/>
        <v>0</v>
      </c>
      <c r="V166" s="46">
        <f t="shared" si="16"/>
        <v>0</v>
      </c>
      <c r="W166" s="90">
        <f t="shared" si="17"/>
        <v>0</v>
      </c>
      <c r="X166" s="95">
        <f t="shared" si="18"/>
        <v>0</v>
      </c>
    </row>
    <row r="167" spans="1:24" ht="18" customHeight="1" x14ac:dyDescent="0.2">
      <c r="A167" s="333"/>
      <c r="B167" s="271"/>
      <c r="C167" s="334"/>
      <c r="D167" s="335">
        <f>Organización_Modular!F153</f>
        <v>0</v>
      </c>
      <c r="E167" s="335"/>
      <c r="F167" s="46" t="str">
        <f>_xlfn.IFNA(IF(VLOOKUP($D167,Organización_Modular!$F$10:$G$195,2,FALSE)=F$23,Itinerario!T167," ")," ")</f>
        <v xml:space="preserve"> </v>
      </c>
      <c r="G167" s="46" t="str">
        <f>_xlfn.IFNA(IF(VLOOKUP($D167,Organización_Modular!$F$10:$G$195,2,FALSE)=G$23,Itinerario!W167," ")," ")</f>
        <v xml:space="preserve"> </v>
      </c>
      <c r="H167" s="46" t="str">
        <f>_xlfn.IFNA(IF(VLOOKUP($D167,Organización_Modular!$F$10:$G$195,2,FALSE)=H$23,Itinerario!T167," ")," ")</f>
        <v xml:space="preserve"> </v>
      </c>
      <c r="I167" s="46" t="str">
        <f>_xlfn.IFNA(IF(VLOOKUP($D167,Organización_Modular!$F$10:$G$195,2,FALSE)=I$23,Itinerario!W167," ")," ")</f>
        <v xml:space="preserve"> </v>
      </c>
      <c r="J167" s="46" t="str">
        <f>_xlfn.IFNA(IF(VLOOKUP($D167,Organización_Modular!$F$10:$G$195,2,FALSE)=J$23,Itinerario!T167," ")," ")</f>
        <v xml:space="preserve"> </v>
      </c>
      <c r="K167" s="46" t="str">
        <f>_xlfn.IFNA(IF(VLOOKUP($D167,Organización_Modular!$F$10:$G$195,2,FALSE)=K$23,Itinerario!W167," ")," ")</f>
        <v xml:space="preserve"> </v>
      </c>
      <c r="L167" s="46" t="str">
        <f>_xlfn.IFNA(IF(VLOOKUP($D167,Organización_Modular!$F$10:$G$195,2,FALSE)=L$23,Itinerario!T167," ")," ")</f>
        <v xml:space="preserve"> </v>
      </c>
      <c r="M167" s="46" t="str">
        <f>_xlfn.IFNA(IF(VLOOKUP($D167,Organización_Modular!$F$10:$G$195,2,FALSE)=M$23,Itinerario!W167," ")," ")</f>
        <v xml:space="preserve"> </v>
      </c>
      <c r="N167" s="46" t="str">
        <f>_xlfn.IFNA(IF(VLOOKUP($D167,Organización_Modular!$F$10:$G$195,2,FALSE)=N$23,Itinerario!T167," ")," ")</f>
        <v xml:space="preserve"> </v>
      </c>
      <c r="O167" s="46" t="str">
        <f>_xlfn.IFNA(IF(VLOOKUP($D167,Organización_Modular!$F$10:$G$195,2,FALSE)=O$23,Itinerario!W167," ")," ")</f>
        <v xml:space="preserve"> </v>
      </c>
      <c r="P167" s="46" t="str">
        <f>_xlfn.IFNA(IF(VLOOKUP($D167,Organización_Modular!$F$10:$G$195,2,FALSE)=P$23,Itinerario!T167," ")," ")</f>
        <v xml:space="preserve"> </v>
      </c>
      <c r="Q167" s="46" t="str">
        <f>_xlfn.IFNA(IF(VLOOKUP($D167,Organización_Modular!$F$10:$G$195,2,FALSE)=Q$23,Itinerario!W167," ")," ")</f>
        <v xml:space="preserve"> </v>
      </c>
      <c r="R167" s="46">
        <f>Organización_Modular!H153</f>
        <v>0</v>
      </c>
      <c r="S167" s="46">
        <f>Organización_Modular!I153</f>
        <v>0</v>
      </c>
      <c r="T167" s="90">
        <f t="shared" si="14"/>
        <v>0</v>
      </c>
      <c r="U167" s="46">
        <f t="shared" si="15"/>
        <v>0</v>
      </c>
      <c r="V167" s="46">
        <f t="shared" si="16"/>
        <v>0</v>
      </c>
      <c r="W167" s="90">
        <f t="shared" si="17"/>
        <v>0</v>
      </c>
      <c r="X167" s="95">
        <f t="shared" si="18"/>
        <v>0</v>
      </c>
    </row>
    <row r="168" spans="1:24" ht="18" customHeight="1" x14ac:dyDescent="0.2">
      <c r="A168" s="333"/>
      <c r="B168" s="267" t="str">
        <f>B44</f>
        <v>Competencias para la empleabilidad</v>
      </c>
      <c r="C168" s="334">
        <f>Organización_Modular!C154</f>
        <v>0</v>
      </c>
      <c r="D168" s="335">
        <f>Organización_Modular!F154</f>
        <v>0</v>
      </c>
      <c r="E168" s="335"/>
      <c r="F168" s="46" t="str">
        <f>_xlfn.IFNA(IF(VLOOKUP($D168,Organización_Modular!$F$10:$G$195,2,FALSE)=F$23,Itinerario!T168," ")," ")</f>
        <v xml:space="preserve"> </v>
      </c>
      <c r="G168" s="46" t="str">
        <f>_xlfn.IFNA(IF(VLOOKUP($D168,Organización_Modular!$F$10:$G$195,2,FALSE)=G$23,Itinerario!W168," ")," ")</f>
        <v xml:space="preserve"> </v>
      </c>
      <c r="H168" s="46" t="str">
        <f>_xlfn.IFNA(IF(VLOOKUP($D168,Organización_Modular!$F$10:$G$195,2,FALSE)=H$23,Itinerario!T168," ")," ")</f>
        <v xml:space="preserve"> </v>
      </c>
      <c r="I168" s="46" t="str">
        <f>_xlfn.IFNA(IF(VLOOKUP($D168,Organización_Modular!$F$10:$G$195,2,FALSE)=I$23,Itinerario!W168," ")," ")</f>
        <v xml:space="preserve"> </v>
      </c>
      <c r="J168" s="46" t="str">
        <f>_xlfn.IFNA(IF(VLOOKUP($D168,Organización_Modular!$F$10:$G$195,2,FALSE)=J$23,Itinerario!T168," ")," ")</f>
        <v xml:space="preserve"> </v>
      </c>
      <c r="K168" s="46" t="str">
        <f>_xlfn.IFNA(IF(VLOOKUP($D168,Organización_Modular!$F$10:$G$195,2,FALSE)=K$23,Itinerario!W168," ")," ")</f>
        <v xml:space="preserve"> </v>
      </c>
      <c r="L168" s="46" t="str">
        <f>_xlfn.IFNA(IF(VLOOKUP($D168,Organización_Modular!$F$10:$G$195,2,FALSE)=L$23,Itinerario!T168," ")," ")</f>
        <v xml:space="preserve"> </v>
      </c>
      <c r="M168" s="46" t="str">
        <f>_xlfn.IFNA(IF(VLOOKUP($D168,Organización_Modular!$F$10:$G$195,2,FALSE)=M$23,Itinerario!W168," ")," ")</f>
        <v xml:space="preserve"> </v>
      </c>
      <c r="N168" s="46" t="str">
        <f>_xlfn.IFNA(IF(VLOOKUP($D168,Organización_Modular!$F$10:$G$195,2,FALSE)=N$23,Itinerario!T168," ")," ")</f>
        <v xml:space="preserve"> </v>
      </c>
      <c r="O168" s="46" t="str">
        <f>_xlfn.IFNA(IF(VLOOKUP($D168,Organización_Modular!$F$10:$G$195,2,FALSE)=O$23,Itinerario!W168," ")," ")</f>
        <v xml:space="preserve"> </v>
      </c>
      <c r="P168" s="46" t="str">
        <f>_xlfn.IFNA(IF(VLOOKUP($D168,Organización_Modular!$F$10:$G$195,2,FALSE)=P$23,Itinerario!T168," ")," ")</f>
        <v xml:space="preserve"> </v>
      </c>
      <c r="Q168" s="46" t="str">
        <f>_xlfn.IFNA(IF(VLOOKUP($D168,Organización_Modular!$F$10:$G$195,2,FALSE)=Q$23,Itinerario!W168," ")," ")</f>
        <v xml:space="preserve"> </v>
      </c>
      <c r="R168" s="46">
        <f>Organización_Modular!H154</f>
        <v>0</v>
      </c>
      <c r="S168" s="46">
        <f>Organización_Modular!I154</f>
        <v>0</v>
      </c>
      <c r="T168" s="90">
        <f t="shared" si="14"/>
        <v>0</v>
      </c>
      <c r="U168" s="46">
        <f t="shared" si="15"/>
        <v>0</v>
      </c>
      <c r="V168" s="46">
        <f t="shared" si="16"/>
        <v>0</v>
      </c>
      <c r="W168" s="90">
        <f t="shared" si="17"/>
        <v>0</v>
      </c>
      <c r="X168" s="95">
        <f t="shared" si="18"/>
        <v>0</v>
      </c>
    </row>
    <row r="169" spans="1:24" ht="18" customHeight="1" x14ac:dyDescent="0.2">
      <c r="A169" s="333"/>
      <c r="B169" s="267"/>
      <c r="C169" s="334"/>
      <c r="D169" s="335">
        <f>Organización_Modular!F155</f>
        <v>0</v>
      </c>
      <c r="E169" s="335"/>
      <c r="F169" s="46" t="str">
        <f>_xlfn.IFNA(IF(VLOOKUP($D169,Organización_Modular!$F$10:$G$195,2,FALSE)=F$23,Itinerario!T169," ")," ")</f>
        <v xml:space="preserve"> </v>
      </c>
      <c r="G169" s="46" t="str">
        <f>_xlfn.IFNA(IF(VLOOKUP($D169,Organización_Modular!$F$10:$G$195,2,FALSE)=G$23,Itinerario!W169," ")," ")</f>
        <v xml:space="preserve"> </v>
      </c>
      <c r="H169" s="46" t="str">
        <f>_xlfn.IFNA(IF(VLOOKUP($D169,Organización_Modular!$F$10:$G$195,2,FALSE)=H$23,Itinerario!T169," ")," ")</f>
        <v xml:space="preserve"> </v>
      </c>
      <c r="I169" s="46" t="str">
        <f>_xlfn.IFNA(IF(VLOOKUP($D169,Organización_Modular!$F$10:$G$195,2,FALSE)=I$23,Itinerario!W169," ")," ")</f>
        <v xml:space="preserve"> </v>
      </c>
      <c r="J169" s="46" t="str">
        <f>_xlfn.IFNA(IF(VLOOKUP($D169,Organización_Modular!$F$10:$G$195,2,FALSE)=J$23,Itinerario!T169," ")," ")</f>
        <v xml:space="preserve"> </v>
      </c>
      <c r="K169" s="46" t="str">
        <f>_xlfn.IFNA(IF(VLOOKUP($D169,Organización_Modular!$F$10:$G$195,2,FALSE)=K$23,Itinerario!W169," ")," ")</f>
        <v xml:space="preserve"> </v>
      </c>
      <c r="L169" s="46" t="str">
        <f>_xlfn.IFNA(IF(VLOOKUP($D169,Organización_Modular!$F$10:$G$195,2,FALSE)=L$23,Itinerario!T169," ")," ")</f>
        <v xml:space="preserve"> </v>
      </c>
      <c r="M169" s="46" t="str">
        <f>_xlfn.IFNA(IF(VLOOKUP($D169,Organización_Modular!$F$10:$G$195,2,FALSE)=M$23,Itinerario!W169," ")," ")</f>
        <v xml:space="preserve"> </v>
      </c>
      <c r="N169" s="46" t="str">
        <f>_xlfn.IFNA(IF(VLOOKUP($D169,Organización_Modular!$F$10:$G$195,2,FALSE)=N$23,Itinerario!T169," ")," ")</f>
        <v xml:space="preserve"> </v>
      </c>
      <c r="O169" s="46" t="str">
        <f>_xlfn.IFNA(IF(VLOOKUP($D169,Organización_Modular!$F$10:$G$195,2,FALSE)=O$23,Itinerario!W169," ")," ")</f>
        <v xml:space="preserve"> </v>
      </c>
      <c r="P169" s="46" t="str">
        <f>_xlfn.IFNA(IF(VLOOKUP($D169,Organización_Modular!$F$10:$G$195,2,FALSE)=P$23,Itinerario!T169," ")," ")</f>
        <v xml:space="preserve"> </v>
      </c>
      <c r="Q169" s="46" t="str">
        <f>_xlfn.IFNA(IF(VLOOKUP($D169,Organización_Modular!$F$10:$G$195,2,FALSE)=Q$23,Itinerario!W169," ")," ")</f>
        <v xml:space="preserve"> </v>
      </c>
      <c r="R169" s="46">
        <f>Organización_Modular!H155</f>
        <v>0</v>
      </c>
      <c r="S169" s="46">
        <f>Organización_Modular!I155</f>
        <v>0</v>
      </c>
      <c r="T169" s="90">
        <f t="shared" si="14"/>
        <v>0</v>
      </c>
      <c r="U169" s="46">
        <f t="shared" si="15"/>
        <v>0</v>
      </c>
      <c r="V169" s="46">
        <f t="shared" si="16"/>
        <v>0</v>
      </c>
      <c r="W169" s="90">
        <f t="shared" si="17"/>
        <v>0</v>
      </c>
      <c r="X169" s="95">
        <f t="shared" si="18"/>
        <v>0</v>
      </c>
    </row>
    <row r="170" spans="1:24" ht="18" customHeight="1" x14ac:dyDescent="0.2">
      <c r="A170" s="333"/>
      <c r="B170" s="267"/>
      <c r="C170" s="334"/>
      <c r="D170" s="335">
        <f>Organización_Modular!F156</f>
        <v>0</v>
      </c>
      <c r="E170" s="335"/>
      <c r="F170" s="46" t="str">
        <f>_xlfn.IFNA(IF(VLOOKUP($D170,Organización_Modular!$F$10:$G$195,2,FALSE)=F$23,Itinerario!T170," ")," ")</f>
        <v xml:space="preserve"> </v>
      </c>
      <c r="G170" s="46" t="str">
        <f>_xlfn.IFNA(IF(VLOOKUP($D170,Organización_Modular!$F$10:$G$195,2,FALSE)=G$23,Itinerario!W170," ")," ")</f>
        <v xml:space="preserve"> </v>
      </c>
      <c r="H170" s="46" t="str">
        <f>_xlfn.IFNA(IF(VLOOKUP($D170,Organización_Modular!$F$10:$G$195,2,FALSE)=H$23,Itinerario!T170," ")," ")</f>
        <v xml:space="preserve"> </v>
      </c>
      <c r="I170" s="46" t="str">
        <f>_xlfn.IFNA(IF(VLOOKUP($D170,Organización_Modular!$F$10:$G$195,2,FALSE)=I$23,Itinerario!W170," ")," ")</f>
        <v xml:space="preserve"> </v>
      </c>
      <c r="J170" s="46" t="str">
        <f>_xlfn.IFNA(IF(VLOOKUP($D170,Organización_Modular!$F$10:$G$195,2,FALSE)=J$23,Itinerario!T170," ")," ")</f>
        <v xml:space="preserve"> </v>
      </c>
      <c r="K170" s="46" t="str">
        <f>_xlfn.IFNA(IF(VLOOKUP($D170,Organización_Modular!$F$10:$G$195,2,FALSE)=K$23,Itinerario!W170," ")," ")</f>
        <v xml:space="preserve"> </v>
      </c>
      <c r="L170" s="46" t="str">
        <f>_xlfn.IFNA(IF(VLOOKUP($D170,Organización_Modular!$F$10:$G$195,2,FALSE)=L$23,Itinerario!T170," ")," ")</f>
        <v xml:space="preserve"> </v>
      </c>
      <c r="M170" s="46" t="str">
        <f>_xlfn.IFNA(IF(VLOOKUP($D170,Organización_Modular!$F$10:$G$195,2,FALSE)=M$23,Itinerario!W170," ")," ")</f>
        <v xml:space="preserve"> </v>
      </c>
      <c r="N170" s="46" t="str">
        <f>_xlfn.IFNA(IF(VLOOKUP($D170,Organización_Modular!$F$10:$G$195,2,FALSE)=N$23,Itinerario!T170," ")," ")</f>
        <v xml:space="preserve"> </v>
      </c>
      <c r="O170" s="46" t="str">
        <f>_xlfn.IFNA(IF(VLOOKUP($D170,Organización_Modular!$F$10:$G$195,2,FALSE)=O$23,Itinerario!W170," ")," ")</f>
        <v xml:space="preserve"> </v>
      </c>
      <c r="P170" s="46" t="str">
        <f>_xlfn.IFNA(IF(VLOOKUP($D170,Organización_Modular!$F$10:$G$195,2,FALSE)=P$23,Itinerario!T170," ")," ")</f>
        <v xml:space="preserve"> </v>
      </c>
      <c r="Q170" s="46" t="str">
        <f>_xlfn.IFNA(IF(VLOOKUP($D170,Organización_Modular!$F$10:$G$195,2,FALSE)=Q$23,Itinerario!W170," ")," ")</f>
        <v xml:space="preserve"> </v>
      </c>
      <c r="R170" s="46">
        <f>Organización_Modular!H156</f>
        <v>0</v>
      </c>
      <c r="S170" s="46">
        <f>Organización_Modular!I156</f>
        <v>0</v>
      </c>
      <c r="T170" s="90">
        <f t="shared" si="14"/>
        <v>0</v>
      </c>
      <c r="U170" s="46">
        <f t="shared" si="15"/>
        <v>0</v>
      </c>
      <c r="V170" s="46">
        <f t="shared" si="16"/>
        <v>0</v>
      </c>
      <c r="W170" s="90">
        <f t="shared" si="17"/>
        <v>0</v>
      </c>
      <c r="X170" s="95">
        <f t="shared" si="18"/>
        <v>0</v>
      </c>
    </row>
    <row r="171" spans="1:24" ht="18" customHeight="1" x14ac:dyDescent="0.2">
      <c r="A171" s="333"/>
      <c r="B171" s="267"/>
      <c r="C171" s="334"/>
      <c r="D171" s="335">
        <f>Organización_Modular!F157</f>
        <v>0</v>
      </c>
      <c r="E171" s="335"/>
      <c r="F171" s="46" t="str">
        <f>_xlfn.IFNA(IF(VLOOKUP($D171,Organización_Modular!$F$10:$G$195,2,FALSE)=F$23,Itinerario!T171," ")," ")</f>
        <v xml:space="preserve"> </v>
      </c>
      <c r="G171" s="46" t="str">
        <f>_xlfn.IFNA(IF(VLOOKUP($D171,Organización_Modular!$F$10:$G$195,2,FALSE)=G$23,Itinerario!W171," ")," ")</f>
        <v xml:space="preserve"> </v>
      </c>
      <c r="H171" s="46" t="str">
        <f>_xlfn.IFNA(IF(VLOOKUP($D171,Organización_Modular!$F$10:$G$195,2,FALSE)=H$23,Itinerario!T171," ")," ")</f>
        <v xml:space="preserve"> </v>
      </c>
      <c r="I171" s="46" t="str">
        <f>_xlfn.IFNA(IF(VLOOKUP($D171,Organización_Modular!$F$10:$G$195,2,FALSE)=I$23,Itinerario!W171," ")," ")</f>
        <v xml:space="preserve"> </v>
      </c>
      <c r="J171" s="46" t="str">
        <f>_xlfn.IFNA(IF(VLOOKUP($D171,Organización_Modular!$F$10:$G$195,2,FALSE)=J$23,Itinerario!T171," ")," ")</f>
        <v xml:space="preserve"> </v>
      </c>
      <c r="K171" s="46" t="str">
        <f>_xlfn.IFNA(IF(VLOOKUP($D171,Organización_Modular!$F$10:$G$195,2,FALSE)=K$23,Itinerario!W171," ")," ")</f>
        <v xml:space="preserve"> </v>
      </c>
      <c r="L171" s="46" t="str">
        <f>_xlfn.IFNA(IF(VLOOKUP($D171,Organización_Modular!$F$10:$G$195,2,FALSE)=L$23,Itinerario!T171," ")," ")</f>
        <v xml:space="preserve"> </v>
      </c>
      <c r="M171" s="46" t="str">
        <f>_xlfn.IFNA(IF(VLOOKUP($D171,Organización_Modular!$F$10:$G$195,2,FALSE)=M$23,Itinerario!W171," ")," ")</f>
        <v xml:space="preserve"> </v>
      </c>
      <c r="N171" s="46" t="str">
        <f>_xlfn.IFNA(IF(VLOOKUP($D171,Organización_Modular!$F$10:$G$195,2,FALSE)=N$23,Itinerario!T171," ")," ")</f>
        <v xml:space="preserve"> </v>
      </c>
      <c r="O171" s="46" t="str">
        <f>_xlfn.IFNA(IF(VLOOKUP($D171,Organización_Modular!$F$10:$G$195,2,FALSE)=O$23,Itinerario!W171," ")," ")</f>
        <v xml:space="preserve"> </v>
      </c>
      <c r="P171" s="46" t="str">
        <f>_xlfn.IFNA(IF(VLOOKUP($D171,Organización_Modular!$F$10:$G$195,2,FALSE)=P$23,Itinerario!T171," ")," ")</f>
        <v xml:space="preserve"> </v>
      </c>
      <c r="Q171" s="46" t="str">
        <f>_xlfn.IFNA(IF(VLOOKUP($D171,Organización_Modular!$F$10:$G$195,2,FALSE)=Q$23,Itinerario!W171," ")," ")</f>
        <v xml:space="preserve"> </v>
      </c>
      <c r="R171" s="46">
        <f>Organización_Modular!H157</f>
        <v>0</v>
      </c>
      <c r="S171" s="46">
        <f>Organización_Modular!I157</f>
        <v>0</v>
      </c>
      <c r="T171" s="90">
        <f t="shared" si="14"/>
        <v>0</v>
      </c>
      <c r="U171" s="46">
        <f t="shared" si="15"/>
        <v>0</v>
      </c>
      <c r="V171" s="46">
        <f t="shared" si="16"/>
        <v>0</v>
      </c>
      <c r="W171" s="90">
        <f t="shared" si="17"/>
        <v>0</v>
      </c>
      <c r="X171" s="95">
        <f t="shared" si="18"/>
        <v>0</v>
      </c>
    </row>
    <row r="172" spans="1:24" ht="18" customHeight="1" x14ac:dyDescent="0.2">
      <c r="A172" s="333"/>
      <c r="B172" s="267"/>
      <c r="C172" s="334"/>
      <c r="D172" s="335">
        <f>Organización_Modular!F158</f>
        <v>0</v>
      </c>
      <c r="E172" s="335"/>
      <c r="F172" s="46" t="str">
        <f>_xlfn.IFNA(IF(VLOOKUP($D172,Organización_Modular!$F$10:$G$195,2,FALSE)=F$23,Itinerario!T172," ")," ")</f>
        <v xml:space="preserve"> </v>
      </c>
      <c r="G172" s="46" t="str">
        <f>_xlfn.IFNA(IF(VLOOKUP($D172,Organización_Modular!$F$10:$G$195,2,FALSE)=G$23,Itinerario!W172," ")," ")</f>
        <v xml:space="preserve"> </v>
      </c>
      <c r="H172" s="46" t="str">
        <f>_xlfn.IFNA(IF(VLOOKUP($D172,Organización_Modular!$F$10:$G$195,2,FALSE)=H$23,Itinerario!T172," ")," ")</f>
        <v xml:space="preserve"> </v>
      </c>
      <c r="I172" s="46" t="str">
        <f>_xlfn.IFNA(IF(VLOOKUP($D172,Organización_Modular!$F$10:$G$195,2,FALSE)=I$23,Itinerario!W172," ")," ")</f>
        <v xml:space="preserve"> </v>
      </c>
      <c r="J172" s="46" t="str">
        <f>_xlfn.IFNA(IF(VLOOKUP($D172,Organización_Modular!$F$10:$G$195,2,FALSE)=J$23,Itinerario!T172," ")," ")</f>
        <v xml:space="preserve"> </v>
      </c>
      <c r="K172" s="46" t="str">
        <f>_xlfn.IFNA(IF(VLOOKUP($D172,Organización_Modular!$F$10:$G$195,2,FALSE)=K$23,Itinerario!W172," ")," ")</f>
        <v xml:space="preserve"> </v>
      </c>
      <c r="L172" s="46" t="str">
        <f>_xlfn.IFNA(IF(VLOOKUP($D172,Organización_Modular!$F$10:$G$195,2,FALSE)=L$23,Itinerario!T172," ")," ")</f>
        <v xml:space="preserve"> </v>
      </c>
      <c r="M172" s="46" t="str">
        <f>_xlfn.IFNA(IF(VLOOKUP($D172,Organización_Modular!$F$10:$G$195,2,FALSE)=M$23,Itinerario!W172," ")," ")</f>
        <v xml:space="preserve"> </v>
      </c>
      <c r="N172" s="46" t="str">
        <f>_xlfn.IFNA(IF(VLOOKUP($D172,Organización_Modular!$F$10:$G$195,2,FALSE)=N$23,Itinerario!T172," ")," ")</f>
        <v xml:space="preserve"> </v>
      </c>
      <c r="O172" s="46" t="str">
        <f>_xlfn.IFNA(IF(VLOOKUP($D172,Organización_Modular!$F$10:$G$195,2,FALSE)=O$23,Itinerario!W172," ")," ")</f>
        <v xml:space="preserve"> </v>
      </c>
      <c r="P172" s="46" t="str">
        <f>_xlfn.IFNA(IF(VLOOKUP($D172,Organización_Modular!$F$10:$G$195,2,FALSE)=P$23,Itinerario!T172," ")," ")</f>
        <v xml:space="preserve"> </v>
      </c>
      <c r="Q172" s="46" t="str">
        <f>_xlfn.IFNA(IF(VLOOKUP($D172,Organización_Modular!$F$10:$G$195,2,FALSE)=Q$23,Itinerario!W172," ")," ")</f>
        <v xml:space="preserve"> </v>
      </c>
      <c r="R172" s="46">
        <f>Organización_Modular!H158</f>
        <v>0</v>
      </c>
      <c r="S172" s="46">
        <f>Organización_Modular!I158</f>
        <v>0</v>
      </c>
      <c r="T172" s="90">
        <f t="shared" si="14"/>
        <v>0</v>
      </c>
      <c r="U172" s="46">
        <f t="shared" si="15"/>
        <v>0</v>
      </c>
      <c r="V172" s="46">
        <f t="shared" si="16"/>
        <v>0</v>
      </c>
      <c r="W172" s="90">
        <f t="shared" si="17"/>
        <v>0</v>
      </c>
      <c r="X172" s="95">
        <f t="shared" si="18"/>
        <v>0</v>
      </c>
    </row>
    <row r="173" spans="1:24" ht="18" customHeight="1" x14ac:dyDescent="0.2">
      <c r="A173" s="333"/>
      <c r="B173" s="267"/>
      <c r="C173" s="334"/>
      <c r="D173" s="335">
        <f>Organización_Modular!F159</f>
        <v>0</v>
      </c>
      <c r="E173" s="335"/>
      <c r="F173" s="46" t="str">
        <f>_xlfn.IFNA(IF(VLOOKUP($D173,Organización_Modular!$F$10:$G$195,2,FALSE)=F$23,Itinerario!T173," ")," ")</f>
        <v xml:space="preserve"> </v>
      </c>
      <c r="G173" s="46" t="str">
        <f>_xlfn.IFNA(IF(VLOOKUP($D173,Organización_Modular!$F$10:$G$195,2,FALSE)=G$23,Itinerario!W173," ")," ")</f>
        <v xml:space="preserve"> </v>
      </c>
      <c r="H173" s="46" t="str">
        <f>_xlfn.IFNA(IF(VLOOKUP($D173,Organización_Modular!$F$10:$G$195,2,FALSE)=H$23,Itinerario!T173," ")," ")</f>
        <v xml:space="preserve"> </v>
      </c>
      <c r="I173" s="46" t="str">
        <f>_xlfn.IFNA(IF(VLOOKUP($D173,Organización_Modular!$F$10:$G$195,2,FALSE)=I$23,Itinerario!W173," ")," ")</f>
        <v xml:space="preserve"> </v>
      </c>
      <c r="J173" s="46" t="str">
        <f>_xlfn.IFNA(IF(VLOOKUP($D173,Organización_Modular!$F$10:$G$195,2,FALSE)=J$23,Itinerario!T173," ")," ")</f>
        <v xml:space="preserve"> </v>
      </c>
      <c r="K173" s="46" t="str">
        <f>_xlfn.IFNA(IF(VLOOKUP($D173,Organización_Modular!$F$10:$G$195,2,FALSE)=K$23,Itinerario!W173," ")," ")</f>
        <v xml:space="preserve"> </v>
      </c>
      <c r="L173" s="46" t="str">
        <f>_xlfn.IFNA(IF(VLOOKUP($D173,Organización_Modular!$F$10:$G$195,2,FALSE)=L$23,Itinerario!T173," ")," ")</f>
        <v xml:space="preserve"> </v>
      </c>
      <c r="M173" s="46" t="str">
        <f>_xlfn.IFNA(IF(VLOOKUP($D173,Organización_Modular!$F$10:$G$195,2,FALSE)=M$23,Itinerario!W173," ")," ")</f>
        <v xml:space="preserve"> </v>
      </c>
      <c r="N173" s="46" t="str">
        <f>_xlfn.IFNA(IF(VLOOKUP($D173,Organización_Modular!$F$10:$G$195,2,FALSE)=N$23,Itinerario!T173," ")," ")</f>
        <v xml:space="preserve"> </v>
      </c>
      <c r="O173" s="46" t="str">
        <f>_xlfn.IFNA(IF(VLOOKUP($D173,Organización_Modular!$F$10:$G$195,2,FALSE)=O$23,Itinerario!W173," ")," ")</f>
        <v xml:space="preserve"> </v>
      </c>
      <c r="P173" s="46" t="str">
        <f>_xlfn.IFNA(IF(VLOOKUP($D173,Organización_Modular!$F$10:$G$195,2,FALSE)=P$23,Itinerario!T173," ")," ")</f>
        <v xml:space="preserve"> </v>
      </c>
      <c r="Q173" s="46" t="str">
        <f>_xlfn.IFNA(IF(VLOOKUP($D173,Organización_Modular!$F$10:$G$195,2,FALSE)=Q$23,Itinerario!W173," ")," ")</f>
        <v xml:space="preserve"> </v>
      </c>
      <c r="R173" s="46">
        <f>Organización_Modular!H159</f>
        <v>0</v>
      </c>
      <c r="S173" s="46">
        <f>Organización_Modular!I159</f>
        <v>0</v>
      </c>
      <c r="T173" s="90">
        <f t="shared" si="14"/>
        <v>0</v>
      </c>
      <c r="U173" s="46">
        <f t="shared" si="15"/>
        <v>0</v>
      </c>
      <c r="V173" s="46">
        <f t="shared" si="16"/>
        <v>0</v>
      </c>
      <c r="W173" s="90">
        <f t="shared" si="17"/>
        <v>0</v>
      </c>
      <c r="X173" s="95">
        <f t="shared" si="18"/>
        <v>0</v>
      </c>
    </row>
    <row r="174" spans="1:24" ht="18" customHeight="1" x14ac:dyDescent="0.2">
      <c r="A174" s="333"/>
      <c r="B174" s="267"/>
      <c r="C174" s="334"/>
      <c r="D174" s="335">
        <f>Organización_Modular!F160</f>
        <v>0</v>
      </c>
      <c r="E174" s="335"/>
      <c r="F174" s="46" t="str">
        <f>_xlfn.IFNA(IF(VLOOKUP($D174,Organización_Modular!$F$10:$G$195,2,FALSE)=F$23,Itinerario!T174," ")," ")</f>
        <v xml:space="preserve"> </v>
      </c>
      <c r="G174" s="46" t="str">
        <f>_xlfn.IFNA(IF(VLOOKUP($D174,Organización_Modular!$F$10:$G$195,2,FALSE)=G$23,Itinerario!W174," ")," ")</f>
        <v xml:space="preserve"> </v>
      </c>
      <c r="H174" s="46" t="str">
        <f>_xlfn.IFNA(IF(VLOOKUP($D174,Organización_Modular!$F$10:$G$195,2,FALSE)=H$23,Itinerario!T174," ")," ")</f>
        <v xml:space="preserve"> </v>
      </c>
      <c r="I174" s="46" t="str">
        <f>_xlfn.IFNA(IF(VLOOKUP($D174,Organización_Modular!$F$10:$G$195,2,FALSE)=I$23,Itinerario!W174," ")," ")</f>
        <v xml:space="preserve"> </v>
      </c>
      <c r="J174" s="46" t="str">
        <f>_xlfn.IFNA(IF(VLOOKUP($D174,Organización_Modular!$F$10:$G$195,2,FALSE)=J$23,Itinerario!T174," ")," ")</f>
        <v xml:space="preserve"> </v>
      </c>
      <c r="K174" s="46" t="str">
        <f>_xlfn.IFNA(IF(VLOOKUP($D174,Organización_Modular!$F$10:$G$195,2,FALSE)=K$23,Itinerario!W174," ")," ")</f>
        <v xml:space="preserve"> </v>
      </c>
      <c r="L174" s="46" t="str">
        <f>_xlfn.IFNA(IF(VLOOKUP($D174,Organización_Modular!$F$10:$G$195,2,FALSE)=L$23,Itinerario!T174," ")," ")</f>
        <v xml:space="preserve"> </v>
      </c>
      <c r="M174" s="46" t="str">
        <f>_xlfn.IFNA(IF(VLOOKUP($D174,Organización_Modular!$F$10:$G$195,2,FALSE)=M$23,Itinerario!W174," ")," ")</f>
        <v xml:space="preserve"> </v>
      </c>
      <c r="N174" s="46" t="str">
        <f>_xlfn.IFNA(IF(VLOOKUP($D174,Organización_Modular!$F$10:$G$195,2,FALSE)=N$23,Itinerario!T174," ")," ")</f>
        <v xml:space="preserve"> </v>
      </c>
      <c r="O174" s="46" t="str">
        <f>_xlfn.IFNA(IF(VLOOKUP($D174,Organización_Modular!$F$10:$G$195,2,FALSE)=O$23,Itinerario!W174," ")," ")</f>
        <v xml:space="preserve"> </v>
      </c>
      <c r="P174" s="46" t="str">
        <f>_xlfn.IFNA(IF(VLOOKUP($D174,Organización_Modular!$F$10:$G$195,2,FALSE)=P$23,Itinerario!T174," ")," ")</f>
        <v xml:space="preserve"> </v>
      </c>
      <c r="Q174" s="46" t="str">
        <f>_xlfn.IFNA(IF(VLOOKUP($D174,Organización_Modular!$F$10:$G$195,2,FALSE)=Q$23,Itinerario!W174," ")," ")</f>
        <v xml:space="preserve"> </v>
      </c>
      <c r="R174" s="46">
        <f>Organización_Modular!H160</f>
        <v>0</v>
      </c>
      <c r="S174" s="46">
        <f>Organización_Modular!I160</f>
        <v>0</v>
      </c>
      <c r="T174" s="90">
        <f t="shared" si="14"/>
        <v>0</v>
      </c>
      <c r="U174" s="46">
        <f t="shared" si="15"/>
        <v>0</v>
      </c>
      <c r="V174" s="46">
        <f t="shared" si="16"/>
        <v>0</v>
      </c>
      <c r="W174" s="90">
        <f t="shared" si="17"/>
        <v>0</v>
      </c>
      <c r="X174" s="95">
        <f t="shared" si="18"/>
        <v>0</v>
      </c>
    </row>
    <row r="175" spans="1:24" ht="18" customHeight="1" x14ac:dyDescent="0.2">
      <c r="A175" s="333"/>
      <c r="B175" s="267"/>
      <c r="C175" s="334"/>
      <c r="D175" s="335">
        <f>Organización_Modular!F161</f>
        <v>0</v>
      </c>
      <c r="E175" s="335"/>
      <c r="F175" s="46" t="str">
        <f>_xlfn.IFNA(IF(VLOOKUP($D175,Organización_Modular!$F$10:$G$195,2,FALSE)=F$23,Itinerario!T175," ")," ")</f>
        <v xml:space="preserve"> </v>
      </c>
      <c r="G175" s="46" t="str">
        <f>_xlfn.IFNA(IF(VLOOKUP($D175,Organización_Modular!$F$10:$G$195,2,FALSE)=G$23,Itinerario!W175," ")," ")</f>
        <v xml:space="preserve"> </v>
      </c>
      <c r="H175" s="46" t="str">
        <f>_xlfn.IFNA(IF(VLOOKUP($D175,Organización_Modular!$F$10:$G$195,2,FALSE)=H$23,Itinerario!T175," ")," ")</f>
        <v xml:space="preserve"> </v>
      </c>
      <c r="I175" s="46" t="str">
        <f>_xlfn.IFNA(IF(VLOOKUP($D175,Organización_Modular!$F$10:$G$195,2,FALSE)=I$23,Itinerario!W175," ")," ")</f>
        <v xml:space="preserve"> </v>
      </c>
      <c r="J175" s="46" t="str">
        <f>_xlfn.IFNA(IF(VLOOKUP($D175,Organización_Modular!$F$10:$G$195,2,FALSE)=J$23,Itinerario!T175," ")," ")</f>
        <v xml:space="preserve"> </v>
      </c>
      <c r="K175" s="46" t="str">
        <f>_xlfn.IFNA(IF(VLOOKUP($D175,Organización_Modular!$F$10:$G$195,2,FALSE)=K$23,Itinerario!W175," ")," ")</f>
        <v xml:space="preserve"> </v>
      </c>
      <c r="L175" s="46" t="str">
        <f>_xlfn.IFNA(IF(VLOOKUP($D175,Organización_Modular!$F$10:$G$195,2,FALSE)=L$23,Itinerario!T175," ")," ")</f>
        <v xml:space="preserve"> </v>
      </c>
      <c r="M175" s="46" t="str">
        <f>_xlfn.IFNA(IF(VLOOKUP($D175,Organización_Modular!$F$10:$G$195,2,FALSE)=M$23,Itinerario!W175," ")," ")</f>
        <v xml:space="preserve"> </v>
      </c>
      <c r="N175" s="46" t="str">
        <f>_xlfn.IFNA(IF(VLOOKUP($D175,Organización_Modular!$F$10:$G$195,2,FALSE)=N$23,Itinerario!T175," ")," ")</f>
        <v xml:space="preserve"> </v>
      </c>
      <c r="O175" s="46" t="str">
        <f>_xlfn.IFNA(IF(VLOOKUP($D175,Organización_Modular!$F$10:$G$195,2,FALSE)=O$23,Itinerario!W175," ")," ")</f>
        <v xml:space="preserve"> </v>
      </c>
      <c r="P175" s="46" t="str">
        <f>_xlfn.IFNA(IF(VLOOKUP($D175,Organización_Modular!$F$10:$G$195,2,FALSE)=P$23,Itinerario!T175," ")," ")</f>
        <v xml:space="preserve"> </v>
      </c>
      <c r="Q175" s="46" t="str">
        <f>_xlfn.IFNA(IF(VLOOKUP($D175,Organización_Modular!$F$10:$G$195,2,FALSE)=Q$23,Itinerario!W175," ")," ")</f>
        <v xml:space="preserve"> </v>
      </c>
      <c r="R175" s="46">
        <f>Organización_Modular!H161</f>
        <v>0</v>
      </c>
      <c r="S175" s="46">
        <f>Organización_Modular!I161</f>
        <v>0</v>
      </c>
      <c r="T175" s="90">
        <f t="shared" si="14"/>
        <v>0</v>
      </c>
      <c r="U175" s="46">
        <f t="shared" si="15"/>
        <v>0</v>
      </c>
      <c r="V175" s="46">
        <f t="shared" si="16"/>
        <v>0</v>
      </c>
      <c r="W175" s="90">
        <f t="shared" si="17"/>
        <v>0</v>
      </c>
      <c r="X175" s="95">
        <f t="shared" si="18"/>
        <v>0</v>
      </c>
    </row>
    <row r="176" spans="1:24" ht="18" customHeight="1" x14ac:dyDescent="0.2">
      <c r="A176" s="333"/>
      <c r="B176" s="267"/>
      <c r="C176" s="334"/>
      <c r="D176" s="335">
        <f>Organización_Modular!F162</f>
        <v>0</v>
      </c>
      <c r="E176" s="335"/>
      <c r="F176" s="46" t="str">
        <f>_xlfn.IFNA(IF(VLOOKUP($D176,Organización_Modular!$F$10:$G$195,2,FALSE)=F$23,Itinerario!T176," ")," ")</f>
        <v xml:space="preserve"> </v>
      </c>
      <c r="G176" s="46" t="str">
        <f>_xlfn.IFNA(IF(VLOOKUP($D176,Organización_Modular!$F$10:$G$195,2,FALSE)=G$23,Itinerario!W176," ")," ")</f>
        <v xml:space="preserve"> </v>
      </c>
      <c r="H176" s="46" t="str">
        <f>_xlfn.IFNA(IF(VLOOKUP($D176,Organización_Modular!$F$10:$G$195,2,FALSE)=H$23,Itinerario!T176," ")," ")</f>
        <v xml:space="preserve"> </v>
      </c>
      <c r="I176" s="46" t="str">
        <f>_xlfn.IFNA(IF(VLOOKUP($D176,Organización_Modular!$F$10:$G$195,2,FALSE)=I$23,Itinerario!W176," ")," ")</f>
        <v xml:space="preserve"> </v>
      </c>
      <c r="J176" s="46" t="str">
        <f>_xlfn.IFNA(IF(VLOOKUP($D176,Organización_Modular!$F$10:$G$195,2,FALSE)=J$23,Itinerario!T176," ")," ")</f>
        <v xml:space="preserve"> </v>
      </c>
      <c r="K176" s="46" t="str">
        <f>_xlfn.IFNA(IF(VLOOKUP($D176,Organización_Modular!$F$10:$G$195,2,FALSE)=K$23,Itinerario!W176," ")," ")</f>
        <v xml:space="preserve"> </v>
      </c>
      <c r="L176" s="46" t="str">
        <f>_xlfn.IFNA(IF(VLOOKUP($D176,Organización_Modular!$F$10:$G$195,2,FALSE)=L$23,Itinerario!T176," ")," ")</f>
        <v xml:space="preserve"> </v>
      </c>
      <c r="M176" s="46" t="str">
        <f>_xlfn.IFNA(IF(VLOOKUP($D176,Organización_Modular!$F$10:$G$195,2,FALSE)=M$23,Itinerario!W176," ")," ")</f>
        <v xml:space="preserve"> </v>
      </c>
      <c r="N176" s="46" t="str">
        <f>_xlfn.IFNA(IF(VLOOKUP($D176,Organización_Modular!$F$10:$G$195,2,FALSE)=N$23,Itinerario!T176," ")," ")</f>
        <v xml:space="preserve"> </v>
      </c>
      <c r="O176" s="46" t="str">
        <f>_xlfn.IFNA(IF(VLOOKUP($D176,Organización_Modular!$F$10:$G$195,2,FALSE)=O$23,Itinerario!W176," ")," ")</f>
        <v xml:space="preserve"> </v>
      </c>
      <c r="P176" s="46" t="str">
        <f>_xlfn.IFNA(IF(VLOOKUP($D176,Organización_Modular!$F$10:$G$195,2,FALSE)=P$23,Itinerario!T176," ")," ")</f>
        <v xml:space="preserve"> </v>
      </c>
      <c r="Q176" s="46" t="str">
        <f>_xlfn.IFNA(IF(VLOOKUP($D176,Organización_Modular!$F$10:$G$195,2,FALSE)=Q$23,Itinerario!W176," ")," ")</f>
        <v xml:space="preserve"> </v>
      </c>
      <c r="R176" s="46">
        <f>Organización_Modular!H162</f>
        <v>0</v>
      </c>
      <c r="S176" s="46">
        <f>Organización_Modular!I162</f>
        <v>0</v>
      </c>
      <c r="T176" s="90">
        <f t="shared" si="14"/>
        <v>0</v>
      </c>
      <c r="U176" s="46">
        <f t="shared" si="15"/>
        <v>0</v>
      </c>
      <c r="V176" s="46">
        <f t="shared" si="16"/>
        <v>0</v>
      </c>
      <c r="W176" s="90">
        <f t="shared" si="17"/>
        <v>0</v>
      </c>
      <c r="X176" s="95">
        <f t="shared" si="18"/>
        <v>0</v>
      </c>
    </row>
    <row r="177" spans="1:24" ht="18" customHeight="1" x14ac:dyDescent="0.2">
      <c r="A177" s="333"/>
      <c r="B177" s="267"/>
      <c r="C177" s="334"/>
      <c r="D177" s="335">
        <f>Organización_Modular!F163</f>
        <v>0</v>
      </c>
      <c r="E177" s="335"/>
      <c r="F177" s="46" t="str">
        <f>_xlfn.IFNA(IF(VLOOKUP($D177,Organización_Modular!$F$10:$G$195,2,FALSE)=F$23,Itinerario!T177," ")," ")</f>
        <v xml:space="preserve"> </v>
      </c>
      <c r="G177" s="46" t="str">
        <f>_xlfn.IFNA(IF(VLOOKUP($D177,Organización_Modular!$F$10:$G$195,2,FALSE)=G$23,Itinerario!W177," ")," ")</f>
        <v xml:space="preserve"> </v>
      </c>
      <c r="H177" s="46" t="str">
        <f>_xlfn.IFNA(IF(VLOOKUP($D177,Organización_Modular!$F$10:$G$195,2,FALSE)=H$23,Itinerario!T177," ")," ")</f>
        <v xml:space="preserve"> </v>
      </c>
      <c r="I177" s="46" t="str">
        <f>_xlfn.IFNA(IF(VLOOKUP($D177,Organización_Modular!$F$10:$G$195,2,FALSE)=I$23,Itinerario!W177," ")," ")</f>
        <v xml:space="preserve"> </v>
      </c>
      <c r="J177" s="46" t="str">
        <f>_xlfn.IFNA(IF(VLOOKUP($D177,Organización_Modular!$F$10:$G$195,2,FALSE)=J$23,Itinerario!T177," ")," ")</f>
        <v xml:space="preserve"> </v>
      </c>
      <c r="K177" s="46" t="str">
        <f>_xlfn.IFNA(IF(VLOOKUP($D177,Organización_Modular!$F$10:$G$195,2,FALSE)=K$23,Itinerario!W177," ")," ")</f>
        <v xml:space="preserve"> </v>
      </c>
      <c r="L177" s="46" t="str">
        <f>_xlfn.IFNA(IF(VLOOKUP($D177,Organización_Modular!$F$10:$G$195,2,FALSE)=L$23,Itinerario!T177," ")," ")</f>
        <v xml:space="preserve"> </v>
      </c>
      <c r="M177" s="46" t="str">
        <f>_xlfn.IFNA(IF(VLOOKUP($D177,Organización_Modular!$F$10:$G$195,2,FALSE)=M$23,Itinerario!W177," ")," ")</f>
        <v xml:space="preserve"> </v>
      </c>
      <c r="N177" s="46" t="str">
        <f>_xlfn.IFNA(IF(VLOOKUP($D177,Organización_Modular!$F$10:$G$195,2,FALSE)=N$23,Itinerario!T177," ")," ")</f>
        <v xml:space="preserve"> </v>
      </c>
      <c r="O177" s="46" t="str">
        <f>_xlfn.IFNA(IF(VLOOKUP($D177,Organización_Modular!$F$10:$G$195,2,FALSE)=O$23,Itinerario!W177," ")," ")</f>
        <v xml:space="preserve"> </v>
      </c>
      <c r="P177" s="46" t="str">
        <f>_xlfn.IFNA(IF(VLOOKUP($D177,Organización_Modular!$F$10:$G$195,2,FALSE)=P$23,Itinerario!T177," ")," ")</f>
        <v xml:space="preserve"> </v>
      </c>
      <c r="Q177" s="46" t="str">
        <f>_xlfn.IFNA(IF(VLOOKUP($D177,Organización_Modular!$F$10:$G$195,2,FALSE)=Q$23,Itinerario!W177," ")," ")</f>
        <v xml:space="preserve"> </v>
      </c>
      <c r="R177" s="46">
        <f>Organización_Modular!H163</f>
        <v>0</v>
      </c>
      <c r="S177" s="46">
        <f>Organización_Modular!I163</f>
        <v>0</v>
      </c>
      <c r="T177" s="90">
        <f t="shared" si="14"/>
        <v>0</v>
      </c>
      <c r="U177" s="46">
        <f t="shared" si="15"/>
        <v>0</v>
      </c>
      <c r="V177" s="46">
        <f t="shared" si="16"/>
        <v>0</v>
      </c>
      <c r="W177" s="90">
        <f t="shared" si="17"/>
        <v>0</v>
      </c>
      <c r="X177" s="95">
        <f t="shared" si="18"/>
        <v>0</v>
      </c>
    </row>
    <row r="178" spans="1:24" ht="28.5" customHeight="1" x14ac:dyDescent="0.2">
      <c r="A178" s="333"/>
      <c r="B178" s="331" t="str">
        <f>B54</f>
        <v>Experiencias formativas en situaciones reales de trabajo (ESRT)</v>
      </c>
      <c r="C178" s="332"/>
      <c r="D178" s="332"/>
      <c r="E178" s="332"/>
      <c r="F178" s="179"/>
      <c r="G178" s="179"/>
      <c r="H178" s="179"/>
      <c r="I178" s="179"/>
      <c r="J178" s="179"/>
      <c r="K178" s="179"/>
      <c r="L178" s="179"/>
      <c r="M178" s="179"/>
      <c r="N178" s="179"/>
      <c r="O178" s="179"/>
      <c r="P178" s="179"/>
      <c r="Q178" s="179"/>
      <c r="R178" s="182">
        <f>Organización_Modular!H164</f>
        <v>0</v>
      </c>
      <c r="S178" s="180">
        <f>Organización_Modular!I164</f>
        <v>0</v>
      </c>
      <c r="T178" s="181">
        <f t="shared" si="14"/>
        <v>0</v>
      </c>
      <c r="U178" s="180">
        <f t="shared" si="15"/>
        <v>0</v>
      </c>
      <c r="V178" s="180">
        <f t="shared" si="16"/>
        <v>0</v>
      </c>
      <c r="W178" s="181">
        <f t="shared" si="17"/>
        <v>0</v>
      </c>
      <c r="X178" s="95">
        <f t="shared" si="18"/>
        <v>0</v>
      </c>
    </row>
    <row r="179" spans="1:24" ht="18" customHeight="1" x14ac:dyDescent="0.2">
      <c r="A179" s="333">
        <f>Organización_Modular!A165</f>
        <v>0</v>
      </c>
      <c r="B179" s="271" t="str">
        <f>B24</f>
        <v>Competencias técnicas (Unidad de competencia)</v>
      </c>
      <c r="C179" s="334">
        <f>Organización_Modular!C165</f>
        <v>0</v>
      </c>
      <c r="D179" s="335">
        <f>Organización_Modular!F165</f>
        <v>0</v>
      </c>
      <c r="E179" s="335"/>
      <c r="F179" s="46" t="str">
        <f>_xlfn.IFNA(IF(VLOOKUP($D179,Organización_Modular!$F$10:$G$195,2,FALSE)=F$23,Itinerario!T179," ")," ")</f>
        <v xml:space="preserve"> </v>
      </c>
      <c r="G179" s="46" t="str">
        <f>_xlfn.IFNA(IF(VLOOKUP($D179,Organización_Modular!$F$10:$G$195,2,FALSE)=G$23,Itinerario!W179," ")," ")</f>
        <v xml:space="preserve"> </v>
      </c>
      <c r="H179" s="46" t="str">
        <f>_xlfn.IFNA(IF(VLOOKUP($D179,Organización_Modular!$F$10:$G$195,2,FALSE)=H$23,Itinerario!T179," ")," ")</f>
        <v xml:space="preserve"> </v>
      </c>
      <c r="I179" s="46" t="str">
        <f>_xlfn.IFNA(IF(VLOOKUP($D179,Organización_Modular!$F$10:$G$195,2,FALSE)=I$23,Itinerario!W179," ")," ")</f>
        <v xml:space="preserve"> </v>
      </c>
      <c r="J179" s="46" t="str">
        <f>_xlfn.IFNA(IF(VLOOKUP($D179,Organización_Modular!$F$10:$G$195,2,FALSE)=J$23,Itinerario!T179," ")," ")</f>
        <v xml:space="preserve"> </v>
      </c>
      <c r="K179" s="46" t="str">
        <f>_xlfn.IFNA(IF(VLOOKUP($D179,Organización_Modular!$F$10:$G$195,2,FALSE)=K$23,Itinerario!W179," ")," ")</f>
        <v xml:space="preserve"> </v>
      </c>
      <c r="L179" s="46" t="str">
        <f>_xlfn.IFNA(IF(VLOOKUP($D179,Organización_Modular!$F$10:$G$195,2,FALSE)=L$23,Itinerario!T179," ")," ")</f>
        <v xml:space="preserve"> </v>
      </c>
      <c r="M179" s="46" t="str">
        <f>_xlfn.IFNA(IF(VLOOKUP($D179,Organización_Modular!$F$10:$G$195,2,FALSE)=M$23,Itinerario!W179," ")," ")</f>
        <v xml:space="preserve"> </v>
      </c>
      <c r="N179" s="46" t="str">
        <f>_xlfn.IFNA(IF(VLOOKUP($D179,Organización_Modular!$F$10:$G$195,2,FALSE)=N$23,Itinerario!T179," ")," ")</f>
        <v xml:space="preserve"> </v>
      </c>
      <c r="O179" s="46" t="str">
        <f>_xlfn.IFNA(IF(VLOOKUP($D179,Organización_Modular!$F$10:$G$195,2,FALSE)=O$23,Itinerario!W179," ")," ")</f>
        <v xml:space="preserve"> </v>
      </c>
      <c r="P179" s="46" t="str">
        <f>_xlfn.IFNA(IF(VLOOKUP($D179,Organización_Modular!$F$10:$G$195,2,FALSE)=P$23,Itinerario!T179," ")," ")</f>
        <v xml:space="preserve"> </v>
      </c>
      <c r="Q179" s="46" t="str">
        <f>_xlfn.IFNA(IF(VLOOKUP($D179,Organización_Modular!$F$10:$G$195,2,FALSE)=Q$23,Itinerario!W179," ")," ")</f>
        <v xml:space="preserve"> </v>
      </c>
      <c r="R179" s="46">
        <f>Organización_Modular!H165</f>
        <v>0</v>
      </c>
      <c r="S179" s="46">
        <f>Organización_Modular!I165</f>
        <v>0</v>
      </c>
      <c r="T179" s="90">
        <f>SUM(R179:S179)</f>
        <v>0</v>
      </c>
      <c r="U179" s="46">
        <f t="shared" si="15"/>
        <v>0</v>
      </c>
      <c r="V179" s="46">
        <f t="shared" si="16"/>
        <v>0</v>
      </c>
      <c r="W179" s="90">
        <f t="shared" ref="W179:W183" si="19">SUM(U179:V179)</f>
        <v>0</v>
      </c>
      <c r="X179" s="95">
        <f t="shared" si="18"/>
        <v>0</v>
      </c>
    </row>
    <row r="180" spans="1:24" ht="18" customHeight="1" x14ac:dyDescent="0.2">
      <c r="A180" s="333"/>
      <c r="B180" s="271"/>
      <c r="C180" s="334"/>
      <c r="D180" s="335">
        <f>Organización_Modular!F166</f>
        <v>0</v>
      </c>
      <c r="E180" s="335"/>
      <c r="F180" s="46" t="str">
        <f>_xlfn.IFNA(IF(VLOOKUP($D180,Organización_Modular!$F$10:$G$195,2,FALSE)=F$23,Itinerario!T180," ")," ")</f>
        <v xml:space="preserve"> </v>
      </c>
      <c r="G180" s="46" t="str">
        <f>_xlfn.IFNA(IF(VLOOKUP($D180,Organización_Modular!$F$10:$G$195,2,FALSE)=G$23,Itinerario!W180," ")," ")</f>
        <v xml:space="preserve"> </v>
      </c>
      <c r="H180" s="46" t="str">
        <f>_xlfn.IFNA(IF(VLOOKUP($D180,Organización_Modular!$F$10:$G$195,2,FALSE)=H$23,Itinerario!T180," ")," ")</f>
        <v xml:space="preserve"> </v>
      </c>
      <c r="I180" s="46" t="str">
        <f>_xlfn.IFNA(IF(VLOOKUP($D180,Organización_Modular!$F$10:$G$195,2,FALSE)=I$23,Itinerario!W180," ")," ")</f>
        <v xml:space="preserve"> </v>
      </c>
      <c r="J180" s="46" t="str">
        <f>_xlfn.IFNA(IF(VLOOKUP($D180,Organización_Modular!$F$10:$G$195,2,FALSE)=J$23,Itinerario!T180," ")," ")</f>
        <v xml:space="preserve"> </v>
      </c>
      <c r="K180" s="46" t="str">
        <f>_xlfn.IFNA(IF(VLOOKUP($D180,Organización_Modular!$F$10:$G$195,2,FALSE)=K$23,Itinerario!W180," ")," ")</f>
        <v xml:space="preserve"> </v>
      </c>
      <c r="L180" s="46" t="str">
        <f>_xlfn.IFNA(IF(VLOOKUP($D180,Organización_Modular!$F$10:$G$195,2,FALSE)=L$23,Itinerario!T180," ")," ")</f>
        <v xml:space="preserve"> </v>
      </c>
      <c r="M180" s="46" t="str">
        <f>_xlfn.IFNA(IF(VLOOKUP($D180,Organización_Modular!$F$10:$G$195,2,FALSE)=M$23,Itinerario!W180," ")," ")</f>
        <v xml:space="preserve"> </v>
      </c>
      <c r="N180" s="46" t="str">
        <f>_xlfn.IFNA(IF(VLOOKUP($D180,Organización_Modular!$F$10:$G$195,2,FALSE)=N$23,Itinerario!T180," ")," ")</f>
        <v xml:space="preserve"> </v>
      </c>
      <c r="O180" s="46" t="str">
        <f>_xlfn.IFNA(IF(VLOOKUP($D180,Organización_Modular!$F$10:$G$195,2,FALSE)=O$23,Itinerario!W180," ")," ")</f>
        <v xml:space="preserve"> </v>
      </c>
      <c r="P180" s="46" t="str">
        <f>_xlfn.IFNA(IF(VLOOKUP($D180,Organización_Modular!$F$10:$G$195,2,FALSE)=P$23,Itinerario!T180," ")," ")</f>
        <v xml:space="preserve"> </v>
      </c>
      <c r="Q180" s="46" t="str">
        <f>_xlfn.IFNA(IF(VLOOKUP($D180,Organización_Modular!$F$10:$G$195,2,FALSE)=Q$23,Itinerario!W180," ")," ")</f>
        <v xml:space="preserve"> </v>
      </c>
      <c r="R180" s="46">
        <f>Organización_Modular!H166</f>
        <v>0</v>
      </c>
      <c r="S180" s="46">
        <f>Organización_Modular!I166</f>
        <v>0</v>
      </c>
      <c r="T180" s="90">
        <f t="shared" ref="T180:T209" si="20">SUM(R180:S180)</f>
        <v>0</v>
      </c>
      <c r="U180" s="46">
        <f t="shared" si="15"/>
        <v>0</v>
      </c>
      <c r="V180" s="46">
        <f t="shared" si="16"/>
        <v>0</v>
      </c>
      <c r="W180" s="90">
        <f t="shared" si="19"/>
        <v>0</v>
      </c>
      <c r="X180" s="95">
        <f t="shared" si="18"/>
        <v>0</v>
      </c>
    </row>
    <row r="181" spans="1:24" ht="18" customHeight="1" x14ac:dyDescent="0.2">
      <c r="A181" s="333"/>
      <c r="B181" s="271"/>
      <c r="C181" s="334"/>
      <c r="D181" s="335">
        <f>Organización_Modular!F167</f>
        <v>0</v>
      </c>
      <c r="E181" s="335"/>
      <c r="F181" s="46" t="str">
        <f>_xlfn.IFNA(IF(VLOOKUP($D181,Organización_Modular!$F$10:$G$195,2,FALSE)=F$23,Itinerario!T181," ")," ")</f>
        <v xml:space="preserve"> </v>
      </c>
      <c r="G181" s="46" t="str">
        <f>_xlfn.IFNA(IF(VLOOKUP($D181,Organización_Modular!$F$10:$G$195,2,FALSE)=G$23,Itinerario!W181," ")," ")</f>
        <v xml:space="preserve"> </v>
      </c>
      <c r="H181" s="46" t="str">
        <f>_xlfn.IFNA(IF(VLOOKUP($D181,Organización_Modular!$F$10:$G$195,2,FALSE)=H$23,Itinerario!T181," ")," ")</f>
        <v xml:space="preserve"> </v>
      </c>
      <c r="I181" s="46" t="str">
        <f>_xlfn.IFNA(IF(VLOOKUP($D181,Organización_Modular!$F$10:$G$195,2,FALSE)=I$23,Itinerario!W181," ")," ")</f>
        <v xml:space="preserve"> </v>
      </c>
      <c r="J181" s="46" t="str">
        <f>_xlfn.IFNA(IF(VLOOKUP($D181,Organización_Modular!$F$10:$G$195,2,FALSE)=J$23,Itinerario!T181," ")," ")</f>
        <v xml:space="preserve"> </v>
      </c>
      <c r="K181" s="46" t="str">
        <f>_xlfn.IFNA(IF(VLOOKUP($D181,Organización_Modular!$F$10:$G$195,2,FALSE)=K$23,Itinerario!W181," ")," ")</f>
        <v xml:space="preserve"> </v>
      </c>
      <c r="L181" s="46" t="str">
        <f>_xlfn.IFNA(IF(VLOOKUP($D181,Organización_Modular!$F$10:$G$195,2,FALSE)=L$23,Itinerario!T181," ")," ")</f>
        <v xml:space="preserve"> </v>
      </c>
      <c r="M181" s="46" t="str">
        <f>_xlfn.IFNA(IF(VLOOKUP($D181,Organización_Modular!$F$10:$G$195,2,FALSE)=M$23,Itinerario!W181," ")," ")</f>
        <v xml:space="preserve"> </v>
      </c>
      <c r="N181" s="46" t="str">
        <f>_xlfn.IFNA(IF(VLOOKUP($D181,Organización_Modular!$F$10:$G$195,2,FALSE)=N$23,Itinerario!T181," ")," ")</f>
        <v xml:space="preserve"> </v>
      </c>
      <c r="O181" s="46" t="str">
        <f>_xlfn.IFNA(IF(VLOOKUP($D181,Organización_Modular!$F$10:$G$195,2,FALSE)=O$23,Itinerario!W181," ")," ")</f>
        <v xml:space="preserve"> </v>
      </c>
      <c r="P181" s="46" t="str">
        <f>_xlfn.IFNA(IF(VLOOKUP($D181,Organización_Modular!$F$10:$G$195,2,FALSE)=P$23,Itinerario!T181," ")," ")</f>
        <v xml:space="preserve"> </v>
      </c>
      <c r="Q181" s="46" t="str">
        <f>_xlfn.IFNA(IF(VLOOKUP($D181,Organización_Modular!$F$10:$G$195,2,FALSE)=Q$23,Itinerario!W181," ")," ")</f>
        <v xml:space="preserve"> </v>
      </c>
      <c r="R181" s="46">
        <f>Organización_Modular!H167</f>
        <v>0</v>
      </c>
      <c r="S181" s="46">
        <f>Organización_Modular!I167</f>
        <v>0</v>
      </c>
      <c r="T181" s="90">
        <f t="shared" si="20"/>
        <v>0</v>
      </c>
      <c r="U181" s="46">
        <f t="shared" si="15"/>
        <v>0</v>
      </c>
      <c r="V181" s="46">
        <f t="shared" si="16"/>
        <v>0</v>
      </c>
      <c r="W181" s="90">
        <f t="shared" si="19"/>
        <v>0</v>
      </c>
      <c r="X181" s="95">
        <f t="shared" si="18"/>
        <v>0</v>
      </c>
    </row>
    <row r="182" spans="1:24" ht="18" customHeight="1" x14ac:dyDescent="0.2">
      <c r="A182" s="333"/>
      <c r="B182" s="271"/>
      <c r="C182" s="334"/>
      <c r="D182" s="335">
        <f>Organización_Modular!F168</f>
        <v>0</v>
      </c>
      <c r="E182" s="335"/>
      <c r="F182" s="46" t="str">
        <f>_xlfn.IFNA(IF(VLOOKUP($D182,Organización_Modular!$F$10:$G$195,2,FALSE)=F$23,Itinerario!T182," ")," ")</f>
        <v xml:space="preserve"> </v>
      </c>
      <c r="G182" s="46" t="str">
        <f>_xlfn.IFNA(IF(VLOOKUP($D182,Organización_Modular!$F$10:$G$195,2,FALSE)=G$23,Itinerario!W182," ")," ")</f>
        <v xml:space="preserve"> </v>
      </c>
      <c r="H182" s="46" t="str">
        <f>_xlfn.IFNA(IF(VLOOKUP($D182,Organización_Modular!$F$10:$G$195,2,FALSE)=H$23,Itinerario!T182," ")," ")</f>
        <v xml:space="preserve"> </v>
      </c>
      <c r="I182" s="46" t="str">
        <f>_xlfn.IFNA(IF(VLOOKUP($D182,Organización_Modular!$F$10:$G$195,2,FALSE)=I$23,Itinerario!W182," ")," ")</f>
        <v xml:space="preserve"> </v>
      </c>
      <c r="J182" s="46" t="str">
        <f>_xlfn.IFNA(IF(VLOOKUP($D182,Organización_Modular!$F$10:$G$195,2,FALSE)=J$23,Itinerario!T182," ")," ")</f>
        <v xml:space="preserve"> </v>
      </c>
      <c r="K182" s="46" t="str">
        <f>_xlfn.IFNA(IF(VLOOKUP($D182,Organización_Modular!$F$10:$G$195,2,FALSE)=K$23,Itinerario!W182," ")," ")</f>
        <v xml:space="preserve"> </v>
      </c>
      <c r="L182" s="46" t="str">
        <f>_xlfn.IFNA(IF(VLOOKUP($D182,Organización_Modular!$F$10:$G$195,2,FALSE)=L$23,Itinerario!T182," ")," ")</f>
        <v xml:space="preserve"> </v>
      </c>
      <c r="M182" s="46" t="str">
        <f>_xlfn.IFNA(IF(VLOOKUP($D182,Organización_Modular!$F$10:$G$195,2,FALSE)=M$23,Itinerario!W182," ")," ")</f>
        <v xml:space="preserve"> </v>
      </c>
      <c r="N182" s="46" t="str">
        <f>_xlfn.IFNA(IF(VLOOKUP($D182,Organización_Modular!$F$10:$G$195,2,FALSE)=N$23,Itinerario!T182," ")," ")</f>
        <v xml:space="preserve"> </v>
      </c>
      <c r="O182" s="46" t="str">
        <f>_xlfn.IFNA(IF(VLOOKUP($D182,Organización_Modular!$F$10:$G$195,2,FALSE)=O$23,Itinerario!W182," ")," ")</f>
        <v xml:space="preserve"> </v>
      </c>
      <c r="P182" s="46" t="str">
        <f>_xlfn.IFNA(IF(VLOOKUP($D182,Organización_Modular!$F$10:$G$195,2,FALSE)=P$23,Itinerario!T182," ")," ")</f>
        <v xml:space="preserve"> </v>
      </c>
      <c r="Q182" s="46" t="str">
        <f>_xlfn.IFNA(IF(VLOOKUP($D182,Organización_Modular!$F$10:$G$195,2,FALSE)=Q$23,Itinerario!W182," ")," ")</f>
        <v xml:space="preserve"> </v>
      </c>
      <c r="R182" s="46">
        <f>Organización_Modular!H168</f>
        <v>0</v>
      </c>
      <c r="S182" s="46">
        <f>Organización_Modular!I168</f>
        <v>0</v>
      </c>
      <c r="T182" s="90">
        <f t="shared" si="20"/>
        <v>0</v>
      </c>
      <c r="U182" s="46">
        <f t="shared" si="15"/>
        <v>0</v>
      </c>
      <c r="V182" s="46">
        <f t="shared" si="16"/>
        <v>0</v>
      </c>
      <c r="W182" s="90">
        <f t="shared" si="19"/>
        <v>0</v>
      </c>
      <c r="X182" s="95">
        <f t="shared" si="18"/>
        <v>0</v>
      </c>
    </row>
    <row r="183" spans="1:24" ht="18" customHeight="1" x14ac:dyDescent="0.2">
      <c r="A183" s="333"/>
      <c r="B183" s="271"/>
      <c r="C183" s="334"/>
      <c r="D183" s="335">
        <f>Organización_Modular!F169</f>
        <v>0</v>
      </c>
      <c r="E183" s="335"/>
      <c r="F183" s="46" t="str">
        <f>_xlfn.IFNA(IF(VLOOKUP($D183,Organización_Modular!$F$10:$G$195,2,FALSE)=F$23,Itinerario!T183," ")," ")</f>
        <v xml:space="preserve"> </v>
      </c>
      <c r="G183" s="46" t="str">
        <f>_xlfn.IFNA(IF(VLOOKUP($D183,Organización_Modular!$F$10:$G$195,2,FALSE)=G$23,Itinerario!W183," ")," ")</f>
        <v xml:space="preserve"> </v>
      </c>
      <c r="H183" s="46" t="str">
        <f>_xlfn.IFNA(IF(VLOOKUP($D183,Organización_Modular!$F$10:$G$195,2,FALSE)=H$23,Itinerario!T183," ")," ")</f>
        <v xml:space="preserve"> </v>
      </c>
      <c r="I183" s="46" t="str">
        <f>_xlfn.IFNA(IF(VLOOKUP($D183,Organización_Modular!$F$10:$G$195,2,FALSE)=I$23,Itinerario!W183," ")," ")</f>
        <v xml:space="preserve"> </v>
      </c>
      <c r="J183" s="46" t="str">
        <f>_xlfn.IFNA(IF(VLOOKUP($D183,Organización_Modular!$F$10:$G$195,2,FALSE)=J$23,Itinerario!T183," ")," ")</f>
        <v xml:space="preserve"> </v>
      </c>
      <c r="K183" s="46" t="str">
        <f>_xlfn.IFNA(IF(VLOOKUP($D183,Organización_Modular!$F$10:$G$195,2,FALSE)=K$23,Itinerario!W183," ")," ")</f>
        <v xml:space="preserve"> </v>
      </c>
      <c r="L183" s="46" t="str">
        <f>_xlfn.IFNA(IF(VLOOKUP($D183,Organización_Modular!$F$10:$G$195,2,FALSE)=L$23,Itinerario!T183," ")," ")</f>
        <v xml:space="preserve"> </v>
      </c>
      <c r="M183" s="46" t="str">
        <f>_xlfn.IFNA(IF(VLOOKUP($D183,Organización_Modular!$F$10:$G$195,2,FALSE)=M$23,Itinerario!W183," ")," ")</f>
        <v xml:space="preserve"> </v>
      </c>
      <c r="N183" s="46" t="str">
        <f>_xlfn.IFNA(IF(VLOOKUP($D183,Organización_Modular!$F$10:$G$195,2,FALSE)=N$23,Itinerario!T183," ")," ")</f>
        <v xml:space="preserve"> </v>
      </c>
      <c r="O183" s="46" t="str">
        <f>_xlfn.IFNA(IF(VLOOKUP($D183,Organización_Modular!$F$10:$G$195,2,FALSE)=O$23,Itinerario!W183," ")," ")</f>
        <v xml:space="preserve"> </v>
      </c>
      <c r="P183" s="46" t="str">
        <f>_xlfn.IFNA(IF(VLOOKUP($D183,Organización_Modular!$F$10:$G$195,2,FALSE)=P$23,Itinerario!T183," ")," ")</f>
        <v xml:space="preserve"> </v>
      </c>
      <c r="Q183" s="46" t="str">
        <f>_xlfn.IFNA(IF(VLOOKUP($D183,Organización_Modular!$F$10:$G$195,2,FALSE)=Q$23,Itinerario!W183," ")," ")</f>
        <v xml:space="preserve"> </v>
      </c>
      <c r="R183" s="46">
        <f>Organización_Modular!H169</f>
        <v>0</v>
      </c>
      <c r="S183" s="46">
        <f>Organización_Modular!I169</f>
        <v>0</v>
      </c>
      <c r="T183" s="90">
        <f t="shared" si="20"/>
        <v>0</v>
      </c>
      <c r="U183" s="46">
        <f t="shared" si="15"/>
        <v>0</v>
      </c>
      <c r="V183" s="46">
        <f t="shared" si="16"/>
        <v>0</v>
      </c>
      <c r="W183" s="90">
        <f t="shared" si="19"/>
        <v>0</v>
      </c>
      <c r="X183" s="95">
        <f t="shared" si="18"/>
        <v>0</v>
      </c>
    </row>
    <row r="184" spans="1:24" ht="18" customHeight="1" x14ac:dyDescent="0.2">
      <c r="A184" s="333"/>
      <c r="B184" s="271"/>
      <c r="C184" s="334"/>
      <c r="D184" s="335">
        <f>Organización_Modular!F170</f>
        <v>0</v>
      </c>
      <c r="E184" s="335"/>
      <c r="F184" s="46" t="str">
        <f>_xlfn.IFNA(IF(VLOOKUP($D184,Organización_Modular!$F$10:$G$195,2,FALSE)=F$23,Itinerario!T184," ")," ")</f>
        <v xml:space="preserve"> </v>
      </c>
      <c r="G184" s="46" t="str">
        <f>_xlfn.IFNA(IF(VLOOKUP($D184,Organización_Modular!$F$10:$G$195,2,FALSE)=G$23,Itinerario!W184," ")," ")</f>
        <v xml:space="preserve"> </v>
      </c>
      <c r="H184" s="46" t="str">
        <f>_xlfn.IFNA(IF(VLOOKUP($D184,Organización_Modular!$F$10:$G$195,2,FALSE)=H$23,Itinerario!T184," ")," ")</f>
        <v xml:space="preserve"> </v>
      </c>
      <c r="I184" s="46" t="str">
        <f>_xlfn.IFNA(IF(VLOOKUP($D184,Organización_Modular!$F$10:$G$195,2,FALSE)=I$23,Itinerario!W184," ")," ")</f>
        <v xml:space="preserve"> </v>
      </c>
      <c r="J184" s="46" t="str">
        <f>_xlfn.IFNA(IF(VLOOKUP($D184,Organización_Modular!$F$10:$G$195,2,FALSE)=J$23,Itinerario!T184," ")," ")</f>
        <v xml:space="preserve"> </v>
      </c>
      <c r="K184" s="46" t="str">
        <f>_xlfn.IFNA(IF(VLOOKUP($D184,Organización_Modular!$F$10:$G$195,2,FALSE)=K$23,Itinerario!W184," ")," ")</f>
        <v xml:space="preserve"> </v>
      </c>
      <c r="L184" s="46" t="str">
        <f>_xlfn.IFNA(IF(VLOOKUP($D184,Organización_Modular!$F$10:$G$195,2,FALSE)=L$23,Itinerario!T184," ")," ")</f>
        <v xml:space="preserve"> </v>
      </c>
      <c r="M184" s="46" t="str">
        <f>_xlfn.IFNA(IF(VLOOKUP($D184,Organización_Modular!$F$10:$G$195,2,FALSE)=M$23,Itinerario!W184," ")," ")</f>
        <v xml:space="preserve"> </v>
      </c>
      <c r="N184" s="46" t="str">
        <f>_xlfn.IFNA(IF(VLOOKUP($D184,Organización_Modular!$F$10:$G$195,2,FALSE)=N$23,Itinerario!T184," ")," ")</f>
        <v xml:space="preserve"> </v>
      </c>
      <c r="O184" s="46" t="str">
        <f>_xlfn.IFNA(IF(VLOOKUP($D184,Organización_Modular!$F$10:$G$195,2,FALSE)=O$23,Itinerario!W184," ")," ")</f>
        <v xml:space="preserve"> </v>
      </c>
      <c r="P184" s="46" t="str">
        <f>_xlfn.IFNA(IF(VLOOKUP($D184,Organización_Modular!$F$10:$G$195,2,FALSE)=P$23,Itinerario!T184," ")," ")</f>
        <v xml:space="preserve"> </v>
      </c>
      <c r="Q184" s="46" t="str">
        <f>_xlfn.IFNA(IF(VLOOKUP($D184,Organización_Modular!$F$10:$G$195,2,FALSE)=Q$23,Itinerario!W184," ")," ")</f>
        <v xml:space="preserve"> </v>
      </c>
      <c r="R184" s="46">
        <f>Organización_Modular!H170</f>
        <v>0</v>
      </c>
      <c r="S184" s="46">
        <f>Organización_Modular!I170</f>
        <v>0</v>
      </c>
      <c r="T184" s="90">
        <f t="shared" si="20"/>
        <v>0</v>
      </c>
      <c r="U184" s="46">
        <f t="shared" ref="U184:U209" si="21">+R184*$S$19</f>
        <v>0</v>
      </c>
      <c r="V184" s="46">
        <f t="shared" ref="V184:V209" si="22">+S184*$U$19</f>
        <v>0</v>
      </c>
      <c r="W184" s="90">
        <f t="shared" ref="W184:W209" si="23">SUM(U184:V184)</f>
        <v>0</v>
      </c>
      <c r="X184" s="95">
        <f t="shared" si="18"/>
        <v>0</v>
      </c>
    </row>
    <row r="185" spans="1:24" ht="18" customHeight="1" x14ac:dyDescent="0.2">
      <c r="A185" s="333"/>
      <c r="B185" s="271"/>
      <c r="C185" s="334"/>
      <c r="D185" s="335">
        <f>Organización_Modular!F171</f>
        <v>0</v>
      </c>
      <c r="E185" s="335"/>
      <c r="F185" s="46" t="str">
        <f>_xlfn.IFNA(IF(VLOOKUP($D185,Organización_Modular!$F$10:$G$195,2,FALSE)=F$23,Itinerario!T185," ")," ")</f>
        <v xml:space="preserve"> </v>
      </c>
      <c r="G185" s="46" t="str">
        <f>_xlfn.IFNA(IF(VLOOKUP($D185,Organización_Modular!$F$10:$G$195,2,FALSE)=G$23,Itinerario!W185," ")," ")</f>
        <v xml:space="preserve"> </v>
      </c>
      <c r="H185" s="46" t="str">
        <f>_xlfn.IFNA(IF(VLOOKUP($D185,Organización_Modular!$F$10:$G$195,2,FALSE)=H$23,Itinerario!T185," ")," ")</f>
        <v xml:space="preserve"> </v>
      </c>
      <c r="I185" s="46" t="str">
        <f>_xlfn.IFNA(IF(VLOOKUP($D185,Organización_Modular!$F$10:$G$195,2,FALSE)=I$23,Itinerario!W185," ")," ")</f>
        <v xml:space="preserve"> </v>
      </c>
      <c r="J185" s="46" t="str">
        <f>_xlfn.IFNA(IF(VLOOKUP($D185,Organización_Modular!$F$10:$G$195,2,FALSE)=J$23,Itinerario!T185," ")," ")</f>
        <v xml:space="preserve"> </v>
      </c>
      <c r="K185" s="46" t="str">
        <f>_xlfn.IFNA(IF(VLOOKUP($D185,Organización_Modular!$F$10:$G$195,2,FALSE)=K$23,Itinerario!W185," ")," ")</f>
        <v xml:space="preserve"> </v>
      </c>
      <c r="L185" s="46" t="str">
        <f>_xlfn.IFNA(IF(VLOOKUP($D185,Organización_Modular!$F$10:$G$195,2,FALSE)=L$23,Itinerario!T185," ")," ")</f>
        <v xml:space="preserve"> </v>
      </c>
      <c r="M185" s="46" t="str">
        <f>_xlfn.IFNA(IF(VLOOKUP($D185,Organización_Modular!$F$10:$G$195,2,FALSE)=M$23,Itinerario!W185," ")," ")</f>
        <v xml:space="preserve"> </v>
      </c>
      <c r="N185" s="46" t="str">
        <f>_xlfn.IFNA(IF(VLOOKUP($D185,Organización_Modular!$F$10:$G$195,2,FALSE)=N$23,Itinerario!T185," ")," ")</f>
        <v xml:space="preserve"> </v>
      </c>
      <c r="O185" s="46" t="str">
        <f>_xlfn.IFNA(IF(VLOOKUP($D185,Organización_Modular!$F$10:$G$195,2,FALSE)=O$23,Itinerario!W185," ")," ")</f>
        <v xml:space="preserve"> </v>
      </c>
      <c r="P185" s="46" t="str">
        <f>_xlfn.IFNA(IF(VLOOKUP($D185,Organización_Modular!$F$10:$G$195,2,FALSE)=P$23,Itinerario!T185," ")," ")</f>
        <v xml:space="preserve"> </v>
      </c>
      <c r="Q185" s="46" t="str">
        <f>_xlfn.IFNA(IF(VLOOKUP($D185,Organización_Modular!$F$10:$G$195,2,FALSE)=Q$23,Itinerario!W185," ")," ")</f>
        <v xml:space="preserve"> </v>
      </c>
      <c r="R185" s="46">
        <f>Organización_Modular!H171</f>
        <v>0</v>
      </c>
      <c r="S185" s="46">
        <f>Organización_Modular!I171</f>
        <v>0</v>
      </c>
      <c r="T185" s="90">
        <f t="shared" si="20"/>
        <v>0</v>
      </c>
      <c r="U185" s="46">
        <f t="shared" si="21"/>
        <v>0</v>
      </c>
      <c r="V185" s="46">
        <f t="shared" si="22"/>
        <v>0</v>
      </c>
      <c r="W185" s="90">
        <f t="shared" si="23"/>
        <v>0</v>
      </c>
      <c r="X185" s="95">
        <f t="shared" si="18"/>
        <v>0</v>
      </c>
    </row>
    <row r="186" spans="1:24" ht="18" customHeight="1" x14ac:dyDescent="0.2">
      <c r="A186" s="333"/>
      <c r="B186" s="271"/>
      <c r="C186" s="334"/>
      <c r="D186" s="335">
        <f>Organización_Modular!F172</f>
        <v>0</v>
      </c>
      <c r="E186" s="335"/>
      <c r="F186" s="46" t="str">
        <f>_xlfn.IFNA(IF(VLOOKUP($D186,Organización_Modular!$F$10:$G$195,2,FALSE)=F$23,Itinerario!T186," ")," ")</f>
        <v xml:space="preserve"> </v>
      </c>
      <c r="G186" s="46" t="str">
        <f>_xlfn.IFNA(IF(VLOOKUP($D186,Organización_Modular!$F$10:$G$195,2,FALSE)=G$23,Itinerario!W186," ")," ")</f>
        <v xml:space="preserve"> </v>
      </c>
      <c r="H186" s="46" t="str">
        <f>_xlfn.IFNA(IF(VLOOKUP($D186,Organización_Modular!$F$10:$G$195,2,FALSE)=H$23,Itinerario!T186," ")," ")</f>
        <v xml:space="preserve"> </v>
      </c>
      <c r="I186" s="46" t="str">
        <f>_xlfn.IFNA(IF(VLOOKUP($D186,Organización_Modular!$F$10:$G$195,2,FALSE)=I$23,Itinerario!W186," ")," ")</f>
        <v xml:space="preserve"> </v>
      </c>
      <c r="J186" s="46" t="str">
        <f>_xlfn.IFNA(IF(VLOOKUP($D186,Organización_Modular!$F$10:$G$195,2,FALSE)=J$23,Itinerario!T186," ")," ")</f>
        <v xml:space="preserve"> </v>
      </c>
      <c r="K186" s="46" t="str">
        <f>_xlfn.IFNA(IF(VLOOKUP($D186,Organización_Modular!$F$10:$G$195,2,FALSE)=K$23,Itinerario!W186," ")," ")</f>
        <v xml:space="preserve"> </v>
      </c>
      <c r="L186" s="46" t="str">
        <f>_xlfn.IFNA(IF(VLOOKUP($D186,Organización_Modular!$F$10:$G$195,2,FALSE)=L$23,Itinerario!T186," ")," ")</f>
        <v xml:space="preserve"> </v>
      </c>
      <c r="M186" s="46" t="str">
        <f>_xlfn.IFNA(IF(VLOOKUP($D186,Organización_Modular!$F$10:$G$195,2,FALSE)=M$23,Itinerario!W186," ")," ")</f>
        <v xml:space="preserve"> </v>
      </c>
      <c r="N186" s="46" t="str">
        <f>_xlfn.IFNA(IF(VLOOKUP($D186,Organización_Modular!$F$10:$G$195,2,FALSE)=N$23,Itinerario!T186," ")," ")</f>
        <v xml:space="preserve"> </v>
      </c>
      <c r="O186" s="46" t="str">
        <f>_xlfn.IFNA(IF(VLOOKUP($D186,Organización_Modular!$F$10:$G$195,2,FALSE)=O$23,Itinerario!W186," ")," ")</f>
        <v xml:space="preserve"> </v>
      </c>
      <c r="P186" s="46" t="str">
        <f>_xlfn.IFNA(IF(VLOOKUP($D186,Organización_Modular!$F$10:$G$195,2,FALSE)=P$23,Itinerario!T186," ")," ")</f>
        <v xml:space="preserve"> </v>
      </c>
      <c r="Q186" s="46" t="str">
        <f>_xlfn.IFNA(IF(VLOOKUP($D186,Organización_Modular!$F$10:$G$195,2,FALSE)=Q$23,Itinerario!W186," ")," ")</f>
        <v xml:space="preserve"> </v>
      </c>
      <c r="R186" s="46">
        <f>Organización_Modular!H172</f>
        <v>0</v>
      </c>
      <c r="S186" s="46">
        <f>Organización_Modular!I172</f>
        <v>0</v>
      </c>
      <c r="T186" s="90">
        <f t="shared" si="20"/>
        <v>0</v>
      </c>
      <c r="U186" s="46">
        <f t="shared" si="21"/>
        <v>0</v>
      </c>
      <c r="V186" s="46">
        <f t="shared" si="22"/>
        <v>0</v>
      </c>
      <c r="W186" s="90">
        <f t="shared" si="23"/>
        <v>0</v>
      </c>
      <c r="X186" s="95">
        <f t="shared" si="18"/>
        <v>0</v>
      </c>
    </row>
    <row r="187" spans="1:24" ht="18" customHeight="1" x14ac:dyDescent="0.2">
      <c r="A187" s="333"/>
      <c r="B187" s="271"/>
      <c r="C187" s="334"/>
      <c r="D187" s="335">
        <f>Organización_Modular!F173</f>
        <v>0</v>
      </c>
      <c r="E187" s="335"/>
      <c r="F187" s="46" t="str">
        <f>_xlfn.IFNA(IF(VLOOKUP($D187,Organización_Modular!$F$10:$G$195,2,FALSE)=F$23,Itinerario!T187," ")," ")</f>
        <v xml:space="preserve"> </v>
      </c>
      <c r="G187" s="46" t="str">
        <f>_xlfn.IFNA(IF(VLOOKUP($D187,Organización_Modular!$F$10:$G$195,2,FALSE)=G$23,Itinerario!W187," ")," ")</f>
        <v xml:space="preserve"> </v>
      </c>
      <c r="H187" s="46" t="str">
        <f>_xlfn.IFNA(IF(VLOOKUP($D187,Organización_Modular!$F$10:$G$195,2,FALSE)=H$23,Itinerario!T187," ")," ")</f>
        <v xml:space="preserve"> </v>
      </c>
      <c r="I187" s="46" t="str">
        <f>_xlfn.IFNA(IF(VLOOKUP($D187,Organización_Modular!$F$10:$G$195,2,FALSE)=I$23,Itinerario!W187," ")," ")</f>
        <v xml:space="preserve"> </v>
      </c>
      <c r="J187" s="46" t="str">
        <f>_xlfn.IFNA(IF(VLOOKUP($D187,Organización_Modular!$F$10:$G$195,2,FALSE)=J$23,Itinerario!T187," ")," ")</f>
        <v xml:space="preserve"> </v>
      </c>
      <c r="K187" s="46" t="str">
        <f>_xlfn.IFNA(IF(VLOOKUP($D187,Organización_Modular!$F$10:$G$195,2,FALSE)=K$23,Itinerario!W187," ")," ")</f>
        <v xml:space="preserve"> </v>
      </c>
      <c r="L187" s="46" t="str">
        <f>_xlfn.IFNA(IF(VLOOKUP($D187,Organización_Modular!$F$10:$G$195,2,FALSE)=L$23,Itinerario!T187," ")," ")</f>
        <v xml:space="preserve"> </v>
      </c>
      <c r="M187" s="46" t="str">
        <f>_xlfn.IFNA(IF(VLOOKUP($D187,Organización_Modular!$F$10:$G$195,2,FALSE)=M$23,Itinerario!W187," ")," ")</f>
        <v xml:space="preserve"> </v>
      </c>
      <c r="N187" s="46" t="str">
        <f>_xlfn.IFNA(IF(VLOOKUP($D187,Organización_Modular!$F$10:$G$195,2,FALSE)=N$23,Itinerario!T187," ")," ")</f>
        <v xml:space="preserve"> </v>
      </c>
      <c r="O187" s="46" t="str">
        <f>_xlfn.IFNA(IF(VLOOKUP($D187,Organización_Modular!$F$10:$G$195,2,FALSE)=O$23,Itinerario!W187," ")," ")</f>
        <v xml:space="preserve"> </v>
      </c>
      <c r="P187" s="46" t="str">
        <f>_xlfn.IFNA(IF(VLOOKUP($D187,Organización_Modular!$F$10:$G$195,2,FALSE)=P$23,Itinerario!T187," ")," ")</f>
        <v xml:space="preserve"> </v>
      </c>
      <c r="Q187" s="46" t="str">
        <f>_xlfn.IFNA(IF(VLOOKUP($D187,Organización_Modular!$F$10:$G$195,2,FALSE)=Q$23,Itinerario!W187," ")," ")</f>
        <v xml:space="preserve"> </v>
      </c>
      <c r="R187" s="46">
        <f>Organización_Modular!H173</f>
        <v>0</v>
      </c>
      <c r="S187" s="46">
        <f>Organización_Modular!I173</f>
        <v>0</v>
      </c>
      <c r="T187" s="90">
        <f t="shared" si="20"/>
        <v>0</v>
      </c>
      <c r="U187" s="46">
        <f t="shared" si="21"/>
        <v>0</v>
      </c>
      <c r="V187" s="46">
        <f t="shared" si="22"/>
        <v>0</v>
      </c>
      <c r="W187" s="90">
        <f t="shared" si="23"/>
        <v>0</v>
      </c>
      <c r="X187" s="95">
        <f t="shared" si="18"/>
        <v>0</v>
      </c>
    </row>
    <row r="188" spans="1:24" ht="18" customHeight="1" x14ac:dyDescent="0.2">
      <c r="A188" s="333"/>
      <c r="B188" s="271"/>
      <c r="C188" s="334"/>
      <c r="D188" s="335">
        <f>Organización_Modular!F174</f>
        <v>0</v>
      </c>
      <c r="E188" s="335"/>
      <c r="F188" s="46" t="str">
        <f>_xlfn.IFNA(IF(VLOOKUP($D188,Organización_Modular!$F$10:$G$195,2,FALSE)=F$23,Itinerario!T188," ")," ")</f>
        <v xml:space="preserve"> </v>
      </c>
      <c r="G188" s="46" t="str">
        <f>_xlfn.IFNA(IF(VLOOKUP($D188,Organización_Modular!$F$10:$G$195,2,FALSE)=G$23,Itinerario!W188," ")," ")</f>
        <v xml:space="preserve"> </v>
      </c>
      <c r="H188" s="46" t="str">
        <f>_xlfn.IFNA(IF(VLOOKUP($D188,Organización_Modular!$F$10:$G$195,2,FALSE)=H$23,Itinerario!T188," ")," ")</f>
        <v xml:space="preserve"> </v>
      </c>
      <c r="I188" s="46" t="str">
        <f>_xlfn.IFNA(IF(VLOOKUP($D188,Organización_Modular!$F$10:$G$195,2,FALSE)=I$23,Itinerario!W188," ")," ")</f>
        <v xml:space="preserve"> </v>
      </c>
      <c r="J188" s="46" t="str">
        <f>_xlfn.IFNA(IF(VLOOKUP($D188,Organización_Modular!$F$10:$G$195,2,FALSE)=J$23,Itinerario!T188," ")," ")</f>
        <v xml:space="preserve"> </v>
      </c>
      <c r="K188" s="46" t="str">
        <f>_xlfn.IFNA(IF(VLOOKUP($D188,Organización_Modular!$F$10:$G$195,2,FALSE)=K$23,Itinerario!W188," ")," ")</f>
        <v xml:space="preserve"> </v>
      </c>
      <c r="L188" s="46" t="str">
        <f>_xlfn.IFNA(IF(VLOOKUP($D188,Organización_Modular!$F$10:$G$195,2,FALSE)=L$23,Itinerario!T188," ")," ")</f>
        <v xml:space="preserve"> </v>
      </c>
      <c r="M188" s="46" t="str">
        <f>_xlfn.IFNA(IF(VLOOKUP($D188,Organización_Modular!$F$10:$G$195,2,FALSE)=M$23,Itinerario!W188," ")," ")</f>
        <v xml:space="preserve"> </v>
      </c>
      <c r="N188" s="46" t="str">
        <f>_xlfn.IFNA(IF(VLOOKUP($D188,Organización_Modular!$F$10:$G$195,2,FALSE)=N$23,Itinerario!T188," ")," ")</f>
        <v xml:space="preserve"> </v>
      </c>
      <c r="O188" s="46" t="str">
        <f>_xlfn.IFNA(IF(VLOOKUP($D188,Organización_Modular!$F$10:$G$195,2,FALSE)=O$23,Itinerario!W188," ")," ")</f>
        <v xml:space="preserve"> </v>
      </c>
      <c r="P188" s="46" t="str">
        <f>_xlfn.IFNA(IF(VLOOKUP($D188,Organización_Modular!$F$10:$G$195,2,FALSE)=P$23,Itinerario!T188," ")," ")</f>
        <v xml:space="preserve"> </v>
      </c>
      <c r="Q188" s="46" t="str">
        <f>_xlfn.IFNA(IF(VLOOKUP($D188,Organización_Modular!$F$10:$G$195,2,FALSE)=Q$23,Itinerario!W188," ")," ")</f>
        <v xml:space="preserve"> </v>
      </c>
      <c r="R188" s="46">
        <f>Organización_Modular!H174</f>
        <v>0</v>
      </c>
      <c r="S188" s="46">
        <f>Organización_Modular!I174</f>
        <v>0</v>
      </c>
      <c r="T188" s="90">
        <f t="shared" si="20"/>
        <v>0</v>
      </c>
      <c r="U188" s="46">
        <f t="shared" si="21"/>
        <v>0</v>
      </c>
      <c r="V188" s="46">
        <f t="shared" si="22"/>
        <v>0</v>
      </c>
      <c r="W188" s="90">
        <f t="shared" si="23"/>
        <v>0</v>
      </c>
      <c r="X188" s="95">
        <f t="shared" si="18"/>
        <v>0</v>
      </c>
    </row>
    <row r="189" spans="1:24" ht="18" customHeight="1" x14ac:dyDescent="0.2">
      <c r="A189" s="333"/>
      <c r="B189" s="271"/>
      <c r="C189" s="334"/>
      <c r="D189" s="335">
        <f>Organización_Modular!F175</f>
        <v>0</v>
      </c>
      <c r="E189" s="335"/>
      <c r="F189" s="46" t="str">
        <f>_xlfn.IFNA(IF(VLOOKUP($D189,Organización_Modular!$F$10:$G$195,2,FALSE)=F$23,Itinerario!T189," ")," ")</f>
        <v xml:space="preserve"> </v>
      </c>
      <c r="G189" s="46" t="str">
        <f>_xlfn.IFNA(IF(VLOOKUP($D189,Organización_Modular!$F$10:$G$195,2,FALSE)=G$23,Itinerario!W189," ")," ")</f>
        <v xml:space="preserve"> </v>
      </c>
      <c r="H189" s="46" t="str">
        <f>_xlfn.IFNA(IF(VLOOKUP($D189,Organización_Modular!$F$10:$G$195,2,FALSE)=H$23,Itinerario!T189," ")," ")</f>
        <v xml:space="preserve"> </v>
      </c>
      <c r="I189" s="46" t="str">
        <f>_xlfn.IFNA(IF(VLOOKUP($D189,Organización_Modular!$F$10:$G$195,2,FALSE)=I$23,Itinerario!W189," ")," ")</f>
        <v xml:space="preserve"> </v>
      </c>
      <c r="J189" s="46" t="str">
        <f>_xlfn.IFNA(IF(VLOOKUP($D189,Organización_Modular!$F$10:$G$195,2,FALSE)=J$23,Itinerario!T189," ")," ")</f>
        <v xml:space="preserve"> </v>
      </c>
      <c r="K189" s="46" t="str">
        <f>_xlfn.IFNA(IF(VLOOKUP($D189,Organización_Modular!$F$10:$G$195,2,FALSE)=K$23,Itinerario!W189," ")," ")</f>
        <v xml:space="preserve"> </v>
      </c>
      <c r="L189" s="46" t="str">
        <f>_xlfn.IFNA(IF(VLOOKUP($D189,Organización_Modular!$F$10:$G$195,2,FALSE)=L$23,Itinerario!T189," ")," ")</f>
        <v xml:space="preserve"> </v>
      </c>
      <c r="M189" s="46" t="str">
        <f>_xlfn.IFNA(IF(VLOOKUP($D189,Organización_Modular!$F$10:$G$195,2,FALSE)=M$23,Itinerario!W189," ")," ")</f>
        <v xml:space="preserve"> </v>
      </c>
      <c r="N189" s="46" t="str">
        <f>_xlfn.IFNA(IF(VLOOKUP($D189,Organización_Modular!$F$10:$G$195,2,FALSE)=N$23,Itinerario!T189," ")," ")</f>
        <v xml:space="preserve"> </v>
      </c>
      <c r="O189" s="46" t="str">
        <f>_xlfn.IFNA(IF(VLOOKUP($D189,Organización_Modular!$F$10:$G$195,2,FALSE)=O$23,Itinerario!W189," ")," ")</f>
        <v xml:space="preserve"> </v>
      </c>
      <c r="P189" s="46" t="str">
        <f>_xlfn.IFNA(IF(VLOOKUP($D189,Organización_Modular!$F$10:$G$195,2,FALSE)=P$23,Itinerario!T189," ")," ")</f>
        <v xml:space="preserve"> </v>
      </c>
      <c r="Q189" s="46" t="str">
        <f>_xlfn.IFNA(IF(VLOOKUP($D189,Organización_Modular!$F$10:$G$195,2,FALSE)=Q$23,Itinerario!W189," ")," ")</f>
        <v xml:space="preserve"> </v>
      </c>
      <c r="R189" s="46">
        <f>Organización_Modular!H175</f>
        <v>0</v>
      </c>
      <c r="S189" s="46">
        <f>Organización_Modular!I175</f>
        <v>0</v>
      </c>
      <c r="T189" s="90">
        <f t="shared" si="20"/>
        <v>0</v>
      </c>
      <c r="U189" s="46">
        <f t="shared" si="21"/>
        <v>0</v>
      </c>
      <c r="V189" s="46">
        <f t="shared" si="22"/>
        <v>0</v>
      </c>
      <c r="W189" s="90">
        <f t="shared" si="23"/>
        <v>0</v>
      </c>
      <c r="X189" s="95">
        <f t="shared" si="18"/>
        <v>0</v>
      </c>
    </row>
    <row r="190" spans="1:24" ht="18" customHeight="1" x14ac:dyDescent="0.2">
      <c r="A190" s="333"/>
      <c r="B190" s="271"/>
      <c r="C190" s="334"/>
      <c r="D190" s="335">
        <f>Organización_Modular!F176</f>
        <v>0</v>
      </c>
      <c r="E190" s="335"/>
      <c r="F190" s="46" t="str">
        <f>_xlfn.IFNA(IF(VLOOKUP($D190,Organización_Modular!$F$10:$G$195,2,FALSE)=F$23,Itinerario!T190," ")," ")</f>
        <v xml:space="preserve"> </v>
      </c>
      <c r="G190" s="46" t="str">
        <f>_xlfn.IFNA(IF(VLOOKUP($D190,Organización_Modular!$F$10:$G$195,2,FALSE)=G$23,Itinerario!W190," ")," ")</f>
        <v xml:space="preserve"> </v>
      </c>
      <c r="H190" s="46" t="str">
        <f>_xlfn.IFNA(IF(VLOOKUP($D190,Organización_Modular!$F$10:$G$195,2,FALSE)=H$23,Itinerario!T190," ")," ")</f>
        <v xml:space="preserve"> </v>
      </c>
      <c r="I190" s="46" t="str">
        <f>_xlfn.IFNA(IF(VLOOKUP($D190,Organización_Modular!$F$10:$G$195,2,FALSE)=I$23,Itinerario!W190," ")," ")</f>
        <v xml:space="preserve"> </v>
      </c>
      <c r="J190" s="46" t="str">
        <f>_xlfn.IFNA(IF(VLOOKUP($D190,Organización_Modular!$F$10:$G$195,2,FALSE)=J$23,Itinerario!T190," ")," ")</f>
        <v xml:space="preserve"> </v>
      </c>
      <c r="K190" s="46" t="str">
        <f>_xlfn.IFNA(IF(VLOOKUP($D190,Organización_Modular!$F$10:$G$195,2,FALSE)=K$23,Itinerario!W190," ")," ")</f>
        <v xml:space="preserve"> </v>
      </c>
      <c r="L190" s="46" t="str">
        <f>_xlfn.IFNA(IF(VLOOKUP($D190,Organización_Modular!$F$10:$G$195,2,FALSE)=L$23,Itinerario!T190," ")," ")</f>
        <v xml:space="preserve"> </v>
      </c>
      <c r="M190" s="46" t="str">
        <f>_xlfn.IFNA(IF(VLOOKUP($D190,Organización_Modular!$F$10:$G$195,2,FALSE)=M$23,Itinerario!W190," ")," ")</f>
        <v xml:space="preserve"> </v>
      </c>
      <c r="N190" s="46" t="str">
        <f>_xlfn.IFNA(IF(VLOOKUP($D190,Organización_Modular!$F$10:$G$195,2,FALSE)=N$23,Itinerario!T190," ")," ")</f>
        <v xml:space="preserve"> </v>
      </c>
      <c r="O190" s="46" t="str">
        <f>_xlfn.IFNA(IF(VLOOKUP($D190,Organización_Modular!$F$10:$G$195,2,FALSE)=O$23,Itinerario!W190," ")," ")</f>
        <v xml:space="preserve"> </v>
      </c>
      <c r="P190" s="46" t="str">
        <f>_xlfn.IFNA(IF(VLOOKUP($D190,Organización_Modular!$F$10:$G$195,2,FALSE)=P$23,Itinerario!T190," ")," ")</f>
        <v xml:space="preserve"> </v>
      </c>
      <c r="Q190" s="46" t="str">
        <f>_xlfn.IFNA(IF(VLOOKUP($D190,Organización_Modular!$F$10:$G$195,2,FALSE)=Q$23,Itinerario!W190," ")," ")</f>
        <v xml:space="preserve"> </v>
      </c>
      <c r="R190" s="46">
        <f>Organización_Modular!H176</f>
        <v>0</v>
      </c>
      <c r="S190" s="46">
        <f>Organización_Modular!I176</f>
        <v>0</v>
      </c>
      <c r="T190" s="90">
        <f t="shared" si="20"/>
        <v>0</v>
      </c>
      <c r="U190" s="46">
        <f t="shared" si="21"/>
        <v>0</v>
      </c>
      <c r="V190" s="46">
        <f t="shared" si="22"/>
        <v>0</v>
      </c>
      <c r="W190" s="90">
        <f t="shared" si="23"/>
        <v>0</v>
      </c>
      <c r="X190" s="95">
        <f t="shared" si="18"/>
        <v>0</v>
      </c>
    </row>
    <row r="191" spans="1:24" ht="18" customHeight="1" x14ac:dyDescent="0.2">
      <c r="A191" s="333"/>
      <c r="B191" s="271"/>
      <c r="C191" s="334"/>
      <c r="D191" s="335">
        <f>Organización_Modular!F177</f>
        <v>0</v>
      </c>
      <c r="E191" s="335"/>
      <c r="F191" s="46" t="str">
        <f>_xlfn.IFNA(IF(VLOOKUP($D191,Organización_Modular!$F$10:$G$195,2,FALSE)=F$23,Itinerario!T191," ")," ")</f>
        <v xml:space="preserve"> </v>
      </c>
      <c r="G191" s="46" t="str">
        <f>_xlfn.IFNA(IF(VLOOKUP($D191,Organización_Modular!$F$10:$G$195,2,FALSE)=G$23,Itinerario!W191," ")," ")</f>
        <v xml:space="preserve"> </v>
      </c>
      <c r="H191" s="46" t="str">
        <f>_xlfn.IFNA(IF(VLOOKUP($D191,Organización_Modular!$F$10:$G$195,2,FALSE)=H$23,Itinerario!T191," ")," ")</f>
        <v xml:space="preserve"> </v>
      </c>
      <c r="I191" s="46" t="str">
        <f>_xlfn.IFNA(IF(VLOOKUP($D191,Organización_Modular!$F$10:$G$195,2,FALSE)=I$23,Itinerario!W191," ")," ")</f>
        <v xml:space="preserve"> </v>
      </c>
      <c r="J191" s="46" t="str">
        <f>_xlfn.IFNA(IF(VLOOKUP($D191,Organización_Modular!$F$10:$G$195,2,FALSE)=J$23,Itinerario!T191," ")," ")</f>
        <v xml:space="preserve"> </v>
      </c>
      <c r="K191" s="46" t="str">
        <f>_xlfn.IFNA(IF(VLOOKUP($D191,Organización_Modular!$F$10:$G$195,2,FALSE)=K$23,Itinerario!W191," ")," ")</f>
        <v xml:space="preserve"> </v>
      </c>
      <c r="L191" s="46" t="str">
        <f>_xlfn.IFNA(IF(VLOOKUP($D191,Organización_Modular!$F$10:$G$195,2,FALSE)=L$23,Itinerario!T191," ")," ")</f>
        <v xml:space="preserve"> </v>
      </c>
      <c r="M191" s="46" t="str">
        <f>_xlfn.IFNA(IF(VLOOKUP($D191,Organización_Modular!$F$10:$G$195,2,FALSE)=M$23,Itinerario!W191," ")," ")</f>
        <v xml:space="preserve"> </v>
      </c>
      <c r="N191" s="46" t="str">
        <f>_xlfn.IFNA(IF(VLOOKUP($D191,Organización_Modular!$F$10:$G$195,2,FALSE)=N$23,Itinerario!T191," ")," ")</f>
        <v xml:space="preserve"> </v>
      </c>
      <c r="O191" s="46" t="str">
        <f>_xlfn.IFNA(IF(VLOOKUP($D191,Organización_Modular!$F$10:$G$195,2,FALSE)=O$23,Itinerario!W191," ")," ")</f>
        <v xml:space="preserve"> </v>
      </c>
      <c r="P191" s="46" t="str">
        <f>_xlfn.IFNA(IF(VLOOKUP($D191,Organización_Modular!$F$10:$G$195,2,FALSE)=P$23,Itinerario!T191," ")," ")</f>
        <v xml:space="preserve"> </v>
      </c>
      <c r="Q191" s="46" t="str">
        <f>_xlfn.IFNA(IF(VLOOKUP($D191,Organización_Modular!$F$10:$G$195,2,FALSE)=Q$23,Itinerario!W191," ")," ")</f>
        <v xml:space="preserve"> </v>
      </c>
      <c r="R191" s="46">
        <f>Organización_Modular!H177</f>
        <v>0</v>
      </c>
      <c r="S191" s="46">
        <f>Organización_Modular!I177</f>
        <v>0</v>
      </c>
      <c r="T191" s="90">
        <f t="shared" si="20"/>
        <v>0</v>
      </c>
      <c r="U191" s="46">
        <f t="shared" si="21"/>
        <v>0</v>
      </c>
      <c r="V191" s="46">
        <f t="shared" si="22"/>
        <v>0</v>
      </c>
      <c r="W191" s="90">
        <f t="shared" si="23"/>
        <v>0</v>
      </c>
      <c r="X191" s="95">
        <f t="shared" si="18"/>
        <v>0</v>
      </c>
    </row>
    <row r="192" spans="1:24" ht="18" customHeight="1" x14ac:dyDescent="0.2">
      <c r="A192" s="333"/>
      <c r="B192" s="271"/>
      <c r="C192" s="334"/>
      <c r="D192" s="335">
        <f>Organización_Modular!F178</f>
        <v>0</v>
      </c>
      <c r="E192" s="335"/>
      <c r="F192" s="46" t="str">
        <f>_xlfn.IFNA(IF(VLOOKUP($D192,Organización_Modular!$F$10:$G$195,2,FALSE)=F$23,Itinerario!T192," ")," ")</f>
        <v xml:space="preserve"> </v>
      </c>
      <c r="G192" s="46" t="str">
        <f>_xlfn.IFNA(IF(VLOOKUP($D192,Organización_Modular!$F$10:$G$195,2,FALSE)=G$23,Itinerario!W192," ")," ")</f>
        <v xml:space="preserve"> </v>
      </c>
      <c r="H192" s="46" t="str">
        <f>_xlfn.IFNA(IF(VLOOKUP($D192,Organización_Modular!$F$10:$G$195,2,FALSE)=H$23,Itinerario!T192," ")," ")</f>
        <v xml:space="preserve"> </v>
      </c>
      <c r="I192" s="46" t="str">
        <f>_xlfn.IFNA(IF(VLOOKUP($D192,Organización_Modular!$F$10:$G$195,2,FALSE)=I$23,Itinerario!W192," ")," ")</f>
        <v xml:space="preserve"> </v>
      </c>
      <c r="J192" s="46" t="str">
        <f>_xlfn.IFNA(IF(VLOOKUP($D192,Organización_Modular!$F$10:$G$195,2,FALSE)=J$23,Itinerario!T192," ")," ")</f>
        <v xml:space="preserve"> </v>
      </c>
      <c r="K192" s="46" t="str">
        <f>_xlfn.IFNA(IF(VLOOKUP($D192,Organización_Modular!$F$10:$G$195,2,FALSE)=K$23,Itinerario!W192," ")," ")</f>
        <v xml:space="preserve"> </v>
      </c>
      <c r="L192" s="46" t="str">
        <f>_xlfn.IFNA(IF(VLOOKUP($D192,Organización_Modular!$F$10:$G$195,2,FALSE)=L$23,Itinerario!T192," ")," ")</f>
        <v xml:space="preserve"> </v>
      </c>
      <c r="M192" s="46" t="str">
        <f>_xlfn.IFNA(IF(VLOOKUP($D192,Organización_Modular!$F$10:$G$195,2,FALSE)=M$23,Itinerario!W192," ")," ")</f>
        <v xml:space="preserve"> </v>
      </c>
      <c r="N192" s="46" t="str">
        <f>_xlfn.IFNA(IF(VLOOKUP($D192,Organización_Modular!$F$10:$G$195,2,FALSE)=N$23,Itinerario!T192," ")," ")</f>
        <v xml:space="preserve"> </v>
      </c>
      <c r="O192" s="46" t="str">
        <f>_xlfn.IFNA(IF(VLOOKUP($D192,Organización_Modular!$F$10:$G$195,2,FALSE)=O$23,Itinerario!W192," ")," ")</f>
        <v xml:space="preserve"> </v>
      </c>
      <c r="P192" s="46" t="str">
        <f>_xlfn.IFNA(IF(VLOOKUP($D192,Organización_Modular!$F$10:$G$195,2,FALSE)=P$23,Itinerario!T192," ")," ")</f>
        <v xml:space="preserve"> </v>
      </c>
      <c r="Q192" s="46" t="str">
        <f>_xlfn.IFNA(IF(VLOOKUP($D192,Organización_Modular!$F$10:$G$195,2,FALSE)=Q$23,Itinerario!W192," ")," ")</f>
        <v xml:space="preserve"> </v>
      </c>
      <c r="R192" s="46">
        <f>Organización_Modular!H178</f>
        <v>0</v>
      </c>
      <c r="S192" s="46">
        <f>Organización_Modular!I178</f>
        <v>0</v>
      </c>
      <c r="T192" s="90">
        <f t="shared" si="20"/>
        <v>0</v>
      </c>
      <c r="U192" s="46">
        <f t="shared" si="21"/>
        <v>0</v>
      </c>
      <c r="V192" s="46">
        <f t="shared" si="22"/>
        <v>0</v>
      </c>
      <c r="W192" s="90">
        <f t="shared" si="23"/>
        <v>0</v>
      </c>
      <c r="X192" s="95">
        <f t="shared" si="18"/>
        <v>0</v>
      </c>
    </row>
    <row r="193" spans="1:24" ht="18" customHeight="1" x14ac:dyDescent="0.2">
      <c r="A193" s="333"/>
      <c r="B193" s="271"/>
      <c r="C193" s="334"/>
      <c r="D193" s="335">
        <f>Organización_Modular!F179</f>
        <v>0</v>
      </c>
      <c r="E193" s="335"/>
      <c r="F193" s="46" t="str">
        <f>_xlfn.IFNA(IF(VLOOKUP($D193,Organización_Modular!$F$10:$G$195,2,FALSE)=F$23,Itinerario!T193," ")," ")</f>
        <v xml:space="preserve"> </v>
      </c>
      <c r="G193" s="46" t="str">
        <f>_xlfn.IFNA(IF(VLOOKUP($D193,Organización_Modular!$F$10:$G$195,2,FALSE)=G$23,Itinerario!W193," ")," ")</f>
        <v xml:space="preserve"> </v>
      </c>
      <c r="H193" s="46" t="str">
        <f>_xlfn.IFNA(IF(VLOOKUP($D193,Organización_Modular!$F$10:$G$195,2,FALSE)=H$23,Itinerario!T193," ")," ")</f>
        <v xml:space="preserve"> </v>
      </c>
      <c r="I193" s="46" t="str">
        <f>_xlfn.IFNA(IF(VLOOKUP($D193,Organización_Modular!$F$10:$G$195,2,FALSE)=I$23,Itinerario!W193," ")," ")</f>
        <v xml:space="preserve"> </v>
      </c>
      <c r="J193" s="46" t="str">
        <f>_xlfn.IFNA(IF(VLOOKUP($D193,Organización_Modular!$F$10:$G$195,2,FALSE)=J$23,Itinerario!T193," ")," ")</f>
        <v xml:space="preserve"> </v>
      </c>
      <c r="K193" s="46" t="str">
        <f>_xlfn.IFNA(IF(VLOOKUP($D193,Organización_Modular!$F$10:$G$195,2,FALSE)=K$23,Itinerario!W193," ")," ")</f>
        <v xml:space="preserve"> </v>
      </c>
      <c r="L193" s="46" t="str">
        <f>_xlfn.IFNA(IF(VLOOKUP($D193,Organización_Modular!$F$10:$G$195,2,FALSE)=L$23,Itinerario!T193," ")," ")</f>
        <v xml:space="preserve"> </v>
      </c>
      <c r="M193" s="46" t="str">
        <f>_xlfn.IFNA(IF(VLOOKUP($D193,Organización_Modular!$F$10:$G$195,2,FALSE)=M$23,Itinerario!W193," ")," ")</f>
        <v xml:space="preserve"> </v>
      </c>
      <c r="N193" s="46" t="str">
        <f>_xlfn.IFNA(IF(VLOOKUP($D193,Organización_Modular!$F$10:$G$195,2,FALSE)=N$23,Itinerario!T193," ")," ")</f>
        <v xml:space="preserve"> </v>
      </c>
      <c r="O193" s="46" t="str">
        <f>_xlfn.IFNA(IF(VLOOKUP($D193,Organización_Modular!$F$10:$G$195,2,FALSE)=O$23,Itinerario!W193," ")," ")</f>
        <v xml:space="preserve"> </v>
      </c>
      <c r="P193" s="46" t="str">
        <f>_xlfn.IFNA(IF(VLOOKUP($D193,Organización_Modular!$F$10:$G$195,2,FALSE)=P$23,Itinerario!T193," ")," ")</f>
        <v xml:space="preserve"> </v>
      </c>
      <c r="Q193" s="46" t="str">
        <f>_xlfn.IFNA(IF(VLOOKUP($D193,Organización_Modular!$F$10:$G$195,2,FALSE)=Q$23,Itinerario!W193," ")," ")</f>
        <v xml:space="preserve"> </v>
      </c>
      <c r="R193" s="46">
        <f>Organización_Modular!H179</f>
        <v>0</v>
      </c>
      <c r="S193" s="46">
        <f>Organización_Modular!I179</f>
        <v>0</v>
      </c>
      <c r="T193" s="90">
        <f t="shared" si="20"/>
        <v>0</v>
      </c>
      <c r="U193" s="46">
        <f t="shared" si="21"/>
        <v>0</v>
      </c>
      <c r="V193" s="46">
        <f t="shared" si="22"/>
        <v>0</v>
      </c>
      <c r="W193" s="90">
        <f t="shared" si="23"/>
        <v>0</v>
      </c>
      <c r="X193" s="95">
        <f t="shared" si="18"/>
        <v>0</v>
      </c>
    </row>
    <row r="194" spans="1:24" ht="18" customHeight="1" x14ac:dyDescent="0.2">
      <c r="A194" s="333"/>
      <c r="B194" s="271"/>
      <c r="C194" s="334"/>
      <c r="D194" s="335">
        <f>Organización_Modular!F180</f>
        <v>0</v>
      </c>
      <c r="E194" s="335"/>
      <c r="F194" s="46" t="str">
        <f>_xlfn.IFNA(IF(VLOOKUP($D194,Organización_Modular!$F$10:$G$195,2,FALSE)=F$23,Itinerario!T194," ")," ")</f>
        <v xml:space="preserve"> </v>
      </c>
      <c r="G194" s="46" t="str">
        <f>_xlfn.IFNA(IF(VLOOKUP($D194,Organización_Modular!$F$10:$G$195,2,FALSE)=G$23,Itinerario!W194," ")," ")</f>
        <v xml:space="preserve"> </v>
      </c>
      <c r="H194" s="46" t="str">
        <f>_xlfn.IFNA(IF(VLOOKUP($D194,Organización_Modular!$F$10:$G$195,2,FALSE)=H$23,Itinerario!T194," ")," ")</f>
        <v xml:space="preserve"> </v>
      </c>
      <c r="I194" s="46" t="str">
        <f>_xlfn.IFNA(IF(VLOOKUP($D194,Organización_Modular!$F$10:$G$195,2,FALSE)=I$23,Itinerario!W194," ")," ")</f>
        <v xml:space="preserve"> </v>
      </c>
      <c r="J194" s="46" t="str">
        <f>_xlfn.IFNA(IF(VLOOKUP($D194,Organización_Modular!$F$10:$G$195,2,FALSE)=J$23,Itinerario!T194," ")," ")</f>
        <v xml:space="preserve"> </v>
      </c>
      <c r="K194" s="46" t="str">
        <f>_xlfn.IFNA(IF(VLOOKUP($D194,Organización_Modular!$F$10:$G$195,2,FALSE)=K$23,Itinerario!W194," ")," ")</f>
        <v xml:space="preserve"> </v>
      </c>
      <c r="L194" s="46" t="str">
        <f>_xlfn.IFNA(IF(VLOOKUP($D194,Organización_Modular!$F$10:$G$195,2,FALSE)=L$23,Itinerario!T194," ")," ")</f>
        <v xml:space="preserve"> </v>
      </c>
      <c r="M194" s="46" t="str">
        <f>_xlfn.IFNA(IF(VLOOKUP($D194,Organización_Modular!$F$10:$G$195,2,FALSE)=M$23,Itinerario!W194," ")," ")</f>
        <v xml:space="preserve"> </v>
      </c>
      <c r="N194" s="46" t="str">
        <f>_xlfn.IFNA(IF(VLOOKUP($D194,Organización_Modular!$F$10:$G$195,2,FALSE)=N$23,Itinerario!T194," ")," ")</f>
        <v xml:space="preserve"> </v>
      </c>
      <c r="O194" s="46" t="str">
        <f>_xlfn.IFNA(IF(VLOOKUP($D194,Organización_Modular!$F$10:$G$195,2,FALSE)=O$23,Itinerario!W194," ")," ")</f>
        <v xml:space="preserve"> </v>
      </c>
      <c r="P194" s="46" t="str">
        <f>_xlfn.IFNA(IF(VLOOKUP($D194,Organización_Modular!$F$10:$G$195,2,FALSE)=P$23,Itinerario!T194," ")," ")</f>
        <v xml:space="preserve"> </v>
      </c>
      <c r="Q194" s="46" t="str">
        <f>_xlfn.IFNA(IF(VLOOKUP($D194,Organización_Modular!$F$10:$G$195,2,FALSE)=Q$23,Itinerario!W194," ")," ")</f>
        <v xml:space="preserve"> </v>
      </c>
      <c r="R194" s="46">
        <f>Organización_Modular!H180</f>
        <v>0</v>
      </c>
      <c r="S194" s="46">
        <f>Organización_Modular!I180</f>
        <v>0</v>
      </c>
      <c r="T194" s="90">
        <f t="shared" si="20"/>
        <v>0</v>
      </c>
      <c r="U194" s="46">
        <f t="shared" si="21"/>
        <v>0</v>
      </c>
      <c r="V194" s="46">
        <f t="shared" si="22"/>
        <v>0</v>
      </c>
      <c r="W194" s="90">
        <f t="shared" si="23"/>
        <v>0</v>
      </c>
      <c r="X194" s="95">
        <f t="shared" si="18"/>
        <v>0</v>
      </c>
    </row>
    <row r="195" spans="1:24" ht="18" customHeight="1" x14ac:dyDescent="0.2">
      <c r="A195" s="333"/>
      <c r="B195" s="271"/>
      <c r="C195" s="334"/>
      <c r="D195" s="335">
        <f>Organización_Modular!F181</f>
        <v>0</v>
      </c>
      <c r="E195" s="335"/>
      <c r="F195" s="46" t="str">
        <f>_xlfn.IFNA(IF(VLOOKUP($D195,Organización_Modular!$F$10:$G$195,2,FALSE)=F$23,Itinerario!T195," ")," ")</f>
        <v xml:space="preserve"> </v>
      </c>
      <c r="G195" s="46" t="str">
        <f>_xlfn.IFNA(IF(VLOOKUP($D195,Organización_Modular!$F$10:$G$195,2,FALSE)=G$23,Itinerario!W195," ")," ")</f>
        <v xml:space="preserve"> </v>
      </c>
      <c r="H195" s="46" t="str">
        <f>_xlfn.IFNA(IF(VLOOKUP($D195,Organización_Modular!$F$10:$G$195,2,FALSE)=H$23,Itinerario!T195," ")," ")</f>
        <v xml:space="preserve"> </v>
      </c>
      <c r="I195" s="46" t="str">
        <f>_xlfn.IFNA(IF(VLOOKUP($D195,Organización_Modular!$F$10:$G$195,2,FALSE)=I$23,Itinerario!W195," ")," ")</f>
        <v xml:space="preserve"> </v>
      </c>
      <c r="J195" s="46" t="str">
        <f>_xlfn.IFNA(IF(VLOOKUP($D195,Organización_Modular!$F$10:$G$195,2,FALSE)=J$23,Itinerario!T195," ")," ")</f>
        <v xml:space="preserve"> </v>
      </c>
      <c r="K195" s="46" t="str">
        <f>_xlfn.IFNA(IF(VLOOKUP($D195,Organización_Modular!$F$10:$G$195,2,FALSE)=K$23,Itinerario!W195," ")," ")</f>
        <v xml:space="preserve"> </v>
      </c>
      <c r="L195" s="46" t="str">
        <f>_xlfn.IFNA(IF(VLOOKUP($D195,Organización_Modular!$F$10:$G$195,2,FALSE)=L$23,Itinerario!T195," ")," ")</f>
        <v xml:space="preserve"> </v>
      </c>
      <c r="M195" s="46" t="str">
        <f>_xlfn.IFNA(IF(VLOOKUP($D195,Organización_Modular!$F$10:$G$195,2,FALSE)=M$23,Itinerario!W195," ")," ")</f>
        <v xml:space="preserve"> </v>
      </c>
      <c r="N195" s="46" t="str">
        <f>_xlfn.IFNA(IF(VLOOKUP($D195,Organización_Modular!$F$10:$G$195,2,FALSE)=N$23,Itinerario!T195," ")," ")</f>
        <v xml:space="preserve"> </v>
      </c>
      <c r="O195" s="46" t="str">
        <f>_xlfn.IFNA(IF(VLOOKUP($D195,Organización_Modular!$F$10:$G$195,2,FALSE)=O$23,Itinerario!W195," ")," ")</f>
        <v xml:space="preserve"> </v>
      </c>
      <c r="P195" s="46" t="str">
        <f>_xlfn.IFNA(IF(VLOOKUP($D195,Organización_Modular!$F$10:$G$195,2,FALSE)=P$23,Itinerario!T195," ")," ")</f>
        <v xml:space="preserve"> </v>
      </c>
      <c r="Q195" s="46" t="str">
        <f>_xlfn.IFNA(IF(VLOOKUP($D195,Organización_Modular!$F$10:$G$195,2,FALSE)=Q$23,Itinerario!W195," ")," ")</f>
        <v xml:space="preserve"> </v>
      </c>
      <c r="R195" s="46">
        <f>Organización_Modular!H181</f>
        <v>0</v>
      </c>
      <c r="S195" s="46">
        <f>Organización_Modular!I181</f>
        <v>0</v>
      </c>
      <c r="T195" s="90">
        <f t="shared" si="20"/>
        <v>0</v>
      </c>
      <c r="U195" s="46">
        <f t="shared" si="21"/>
        <v>0</v>
      </c>
      <c r="V195" s="46">
        <f t="shared" si="22"/>
        <v>0</v>
      </c>
      <c r="W195" s="90">
        <f t="shared" si="23"/>
        <v>0</v>
      </c>
      <c r="X195" s="95">
        <f t="shared" si="18"/>
        <v>0</v>
      </c>
    </row>
    <row r="196" spans="1:24" ht="18" customHeight="1" x14ac:dyDescent="0.2">
      <c r="A196" s="333"/>
      <c r="B196" s="271"/>
      <c r="C196" s="334"/>
      <c r="D196" s="335">
        <f>Organización_Modular!F182</f>
        <v>0</v>
      </c>
      <c r="E196" s="335"/>
      <c r="F196" s="46" t="str">
        <f>_xlfn.IFNA(IF(VLOOKUP($D196,Organización_Modular!$F$10:$G$195,2,FALSE)=F$23,Itinerario!T196," ")," ")</f>
        <v xml:space="preserve"> </v>
      </c>
      <c r="G196" s="46" t="str">
        <f>_xlfn.IFNA(IF(VLOOKUP($D196,Organización_Modular!$F$10:$G$195,2,FALSE)=G$23,Itinerario!W196," ")," ")</f>
        <v xml:space="preserve"> </v>
      </c>
      <c r="H196" s="46" t="str">
        <f>_xlfn.IFNA(IF(VLOOKUP($D196,Organización_Modular!$F$10:$G$195,2,FALSE)=H$23,Itinerario!T196," ")," ")</f>
        <v xml:space="preserve"> </v>
      </c>
      <c r="I196" s="46" t="str">
        <f>_xlfn.IFNA(IF(VLOOKUP($D196,Organización_Modular!$F$10:$G$195,2,FALSE)=I$23,Itinerario!W196," ")," ")</f>
        <v xml:space="preserve"> </v>
      </c>
      <c r="J196" s="46" t="str">
        <f>_xlfn.IFNA(IF(VLOOKUP($D196,Organización_Modular!$F$10:$G$195,2,FALSE)=J$23,Itinerario!T196," ")," ")</f>
        <v xml:space="preserve"> </v>
      </c>
      <c r="K196" s="46" t="str">
        <f>_xlfn.IFNA(IF(VLOOKUP($D196,Organización_Modular!$F$10:$G$195,2,FALSE)=K$23,Itinerario!W196," ")," ")</f>
        <v xml:space="preserve"> </v>
      </c>
      <c r="L196" s="46" t="str">
        <f>_xlfn.IFNA(IF(VLOOKUP($D196,Organización_Modular!$F$10:$G$195,2,FALSE)=L$23,Itinerario!T196," ")," ")</f>
        <v xml:space="preserve"> </v>
      </c>
      <c r="M196" s="46" t="str">
        <f>_xlfn.IFNA(IF(VLOOKUP($D196,Organización_Modular!$F$10:$G$195,2,FALSE)=M$23,Itinerario!W196," ")," ")</f>
        <v xml:space="preserve"> </v>
      </c>
      <c r="N196" s="46" t="str">
        <f>_xlfn.IFNA(IF(VLOOKUP($D196,Organización_Modular!$F$10:$G$195,2,FALSE)=N$23,Itinerario!T196," ")," ")</f>
        <v xml:space="preserve"> </v>
      </c>
      <c r="O196" s="46" t="str">
        <f>_xlfn.IFNA(IF(VLOOKUP($D196,Organización_Modular!$F$10:$G$195,2,FALSE)=O$23,Itinerario!W196," ")," ")</f>
        <v xml:space="preserve"> </v>
      </c>
      <c r="P196" s="46" t="str">
        <f>_xlfn.IFNA(IF(VLOOKUP($D196,Organización_Modular!$F$10:$G$195,2,FALSE)=P$23,Itinerario!T196," ")," ")</f>
        <v xml:space="preserve"> </v>
      </c>
      <c r="Q196" s="46" t="str">
        <f>_xlfn.IFNA(IF(VLOOKUP($D196,Organización_Modular!$F$10:$G$195,2,FALSE)=Q$23,Itinerario!W196," ")," ")</f>
        <v xml:space="preserve"> </v>
      </c>
      <c r="R196" s="46">
        <f>Organización_Modular!H182</f>
        <v>0</v>
      </c>
      <c r="S196" s="46">
        <f>Organización_Modular!I182</f>
        <v>0</v>
      </c>
      <c r="T196" s="90">
        <f t="shared" si="20"/>
        <v>0</v>
      </c>
      <c r="U196" s="46">
        <f t="shared" si="21"/>
        <v>0</v>
      </c>
      <c r="V196" s="46">
        <f t="shared" si="22"/>
        <v>0</v>
      </c>
      <c r="W196" s="90">
        <f t="shared" si="23"/>
        <v>0</v>
      </c>
      <c r="X196" s="95">
        <f t="shared" si="18"/>
        <v>0</v>
      </c>
    </row>
    <row r="197" spans="1:24" ht="18" customHeight="1" x14ac:dyDescent="0.2">
      <c r="A197" s="333"/>
      <c r="B197" s="271"/>
      <c r="C197" s="334"/>
      <c r="D197" s="335">
        <f>Organización_Modular!F183</f>
        <v>0</v>
      </c>
      <c r="E197" s="335"/>
      <c r="F197" s="46" t="str">
        <f>_xlfn.IFNA(IF(VLOOKUP($D197,Organización_Modular!$F$10:$G$195,2,FALSE)=F$23,Itinerario!T197," ")," ")</f>
        <v xml:space="preserve"> </v>
      </c>
      <c r="G197" s="46" t="str">
        <f>_xlfn.IFNA(IF(VLOOKUP($D197,Organización_Modular!$F$10:$G$195,2,FALSE)=G$23,Itinerario!W197," ")," ")</f>
        <v xml:space="preserve"> </v>
      </c>
      <c r="H197" s="46" t="str">
        <f>_xlfn.IFNA(IF(VLOOKUP($D197,Organización_Modular!$F$10:$G$195,2,FALSE)=H$23,Itinerario!T197," ")," ")</f>
        <v xml:space="preserve"> </v>
      </c>
      <c r="I197" s="46" t="str">
        <f>_xlfn.IFNA(IF(VLOOKUP($D197,Organización_Modular!$F$10:$G$195,2,FALSE)=I$23,Itinerario!W197," ")," ")</f>
        <v xml:space="preserve"> </v>
      </c>
      <c r="J197" s="46" t="str">
        <f>_xlfn.IFNA(IF(VLOOKUP($D197,Organización_Modular!$F$10:$G$195,2,FALSE)=J$23,Itinerario!T197," ")," ")</f>
        <v xml:space="preserve"> </v>
      </c>
      <c r="K197" s="46" t="str">
        <f>_xlfn.IFNA(IF(VLOOKUP($D197,Organización_Modular!$F$10:$G$195,2,FALSE)=K$23,Itinerario!W197," ")," ")</f>
        <v xml:space="preserve"> </v>
      </c>
      <c r="L197" s="46" t="str">
        <f>_xlfn.IFNA(IF(VLOOKUP($D197,Organización_Modular!$F$10:$G$195,2,FALSE)=L$23,Itinerario!T197," ")," ")</f>
        <v xml:space="preserve"> </v>
      </c>
      <c r="M197" s="46" t="str">
        <f>_xlfn.IFNA(IF(VLOOKUP($D197,Organización_Modular!$F$10:$G$195,2,FALSE)=M$23,Itinerario!W197," ")," ")</f>
        <v xml:space="preserve"> </v>
      </c>
      <c r="N197" s="46" t="str">
        <f>_xlfn.IFNA(IF(VLOOKUP($D197,Organización_Modular!$F$10:$G$195,2,FALSE)=N$23,Itinerario!T197," ")," ")</f>
        <v xml:space="preserve"> </v>
      </c>
      <c r="O197" s="46" t="str">
        <f>_xlfn.IFNA(IF(VLOOKUP($D197,Organización_Modular!$F$10:$G$195,2,FALSE)=O$23,Itinerario!W197," ")," ")</f>
        <v xml:space="preserve"> </v>
      </c>
      <c r="P197" s="46" t="str">
        <f>_xlfn.IFNA(IF(VLOOKUP($D197,Organización_Modular!$F$10:$G$195,2,FALSE)=P$23,Itinerario!T197," ")," ")</f>
        <v xml:space="preserve"> </v>
      </c>
      <c r="Q197" s="46" t="str">
        <f>_xlfn.IFNA(IF(VLOOKUP($D197,Organización_Modular!$F$10:$G$195,2,FALSE)=Q$23,Itinerario!W197," ")," ")</f>
        <v xml:space="preserve"> </v>
      </c>
      <c r="R197" s="46">
        <f>Organización_Modular!H183</f>
        <v>0</v>
      </c>
      <c r="S197" s="46">
        <f>Organización_Modular!I183</f>
        <v>0</v>
      </c>
      <c r="T197" s="90">
        <f t="shared" si="20"/>
        <v>0</v>
      </c>
      <c r="U197" s="46">
        <f t="shared" si="21"/>
        <v>0</v>
      </c>
      <c r="V197" s="46">
        <f t="shared" si="22"/>
        <v>0</v>
      </c>
      <c r="W197" s="90">
        <f t="shared" si="23"/>
        <v>0</v>
      </c>
      <c r="X197" s="95">
        <f t="shared" si="18"/>
        <v>0</v>
      </c>
    </row>
    <row r="198" spans="1:24" ht="18" customHeight="1" x14ac:dyDescent="0.2">
      <c r="A198" s="333"/>
      <c r="B198" s="271"/>
      <c r="C198" s="334"/>
      <c r="D198" s="335">
        <f>Organización_Modular!F184</f>
        <v>0</v>
      </c>
      <c r="E198" s="335"/>
      <c r="F198" s="46" t="str">
        <f>_xlfn.IFNA(IF(VLOOKUP($D198,Organización_Modular!$F$10:$G$195,2,FALSE)=F$23,Itinerario!T198," ")," ")</f>
        <v xml:space="preserve"> </v>
      </c>
      <c r="G198" s="46" t="str">
        <f>_xlfn.IFNA(IF(VLOOKUP($D198,Organización_Modular!$F$10:$G$195,2,FALSE)=G$23,Itinerario!W198," ")," ")</f>
        <v xml:space="preserve"> </v>
      </c>
      <c r="H198" s="46" t="str">
        <f>_xlfn.IFNA(IF(VLOOKUP($D198,Organización_Modular!$F$10:$G$195,2,FALSE)=H$23,Itinerario!T198," ")," ")</f>
        <v xml:space="preserve"> </v>
      </c>
      <c r="I198" s="46" t="str">
        <f>_xlfn.IFNA(IF(VLOOKUP($D198,Organización_Modular!$F$10:$G$195,2,FALSE)=I$23,Itinerario!W198," ")," ")</f>
        <v xml:space="preserve"> </v>
      </c>
      <c r="J198" s="46" t="str">
        <f>_xlfn.IFNA(IF(VLOOKUP($D198,Organización_Modular!$F$10:$G$195,2,FALSE)=J$23,Itinerario!T198," ")," ")</f>
        <v xml:space="preserve"> </v>
      </c>
      <c r="K198" s="46" t="str">
        <f>_xlfn.IFNA(IF(VLOOKUP($D198,Organización_Modular!$F$10:$G$195,2,FALSE)=K$23,Itinerario!W198," ")," ")</f>
        <v xml:space="preserve"> </v>
      </c>
      <c r="L198" s="46" t="str">
        <f>_xlfn.IFNA(IF(VLOOKUP($D198,Organización_Modular!$F$10:$G$195,2,FALSE)=L$23,Itinerario!T198," ")," ")</f>
        <v xml:space="preserve"> </v>
      </c>
      <c r="M198" s="46" t="str">
        <f>_xlfn.IFNA(IF(VLOOKUP($D198,Organización_Modular!$F$10:$G$195,2,FALSE)=M$23,Itinerario!W198," ")," ")</f>
        <v xml:space="preserve"> </v>
      </c>
      <c r="N198" s="46" t="str">
        <f>_xlfn.IFNA(IF(VLOOKUP($D198,Organización_Modular!$F$10:$G$195,2,FALSE)=N$23,Itinerario!T198," ")," ")</f>
        <v xml:space="preserve"> </v>
      </c>
      <c r="O198" s="46" t="str">
        <f>_xlfn.IFNA(IF(VLOOKUP($D198,Organización_Modular!$F$10:$G$195,2,FALSE)=O$23,Itinerario!W198," ")," ")</f>
        <v xml:space="preserve"> </v>
      </c>
      <c r="P198" s="46" t="str">
        <f>_xlfn.IFNA(IF(VLOOKUP($D198,Organización_Modular!$F$10:$G$195,2,FALSE)=P$23,Itinerario!T198," ")," ")</f>
        <v xml:space="preserve"> </v>
      </c>
      <c r="Q198" s="46" t="str">
        <f>_xlfn.IFNA(IF(VLOOKUP($D198,Organización_Modular!$F$10:$G$195,2,FALSE)=Q$23,Itinerario!W198," ")," ")</f>
        <v xml:space="preserve"> </v>
      </c>
      <c r="R198" s="46">
        <f>Organización_Modular!H184</f>
        <v>0</v>
      </c>
      <c r="S198" s="46">
        <f>Organización_Modular!I184</f>
        <v>0</v>
      </c>
      <c r="T198" s="90">
        <f t="shared" si="20"/>
        <v>0</v>
      </c>
      <c r="U198" s="46">
        <f t="shared" si="21"/>
        <v>0</v>
      </c>
      <c r="V198" s="46">
        <f t="shared" si="22"/>
        <v>0</v>
      </c>
      <c r="W198" s="90">
        <f t="shared" si="23"/>
        <v>0</v>
      </c>
      <c r="X198" s="95">
        <f t="shared" si="18"/>
        <v>0</v>
      </c>
    </row>
    <row r="199" spans="1:24" ht="18" customHeight="1" x14ac:dyDescent="0.2">
      <c r="A199" s="333"/>
      <c r="B199" s="267" t="str">
        <f>B44</f>
        <v>Competencias para la empleabilidad</v>
      </c>
      <c r="C199" s="334">
        <f>Organización_Modular!C185</f>
        <v>0</v>
      </c>
      <c r="D199" s="335">
        <f>Organización_Modular!F185</f>
        <v>0</v>
      </c>
      <c r="E199" s="335"/>
      <c r="F199" s="46" t="str">
        <f>_xlfn.IFNA(IF(VLOOKUP($D199,Organización_Modular!$F$10:$G$195,2,FALSE)=F$23,Itinerario!T199," ")," ")</f>
        <v xml:space="preserve"> </v>
      </c>
      <c r="G199" s="46" t="str">
        <f>_xlfn.IFNA(IF(VLOOKUP($D199,Organización_Modular!$F$10:$G$195,2,FALSE)=G$23,Itinerario!W199," ")," ")</f>
        <v xml:space="preserve"> </v>
      </c>
      <c r="H199" s="46" t="str">
        <f>_xlfn.IFNA(IF(VLOOKUP($D199,Organización_Modular!$F$10:$G$195,2,FALSE)=H$23,Itinerario!T199," ")," ")</f>
        <v xml:space="preserve"> </v>
      </c>
      <c r="I199" s="46" t="str">
        <f>_xlfn.IFNA(IF(VLOOKUP($D199,Organización_Modular!$F$10:$G$195,2,FALSE)=I$23,Itinerario!W199," ")," ")</f>
        <v xml:space="preserve"> </v>
      </c>
      <c r="J199" s="46" t="str">
        <f>_xlfn.IFNA(IF(VLOOKUP($D199,Organización_Modular!$F$10:$G$195,2,FALSE)=J$23,Itinerario!T199," ")," ")</f>
        <v xml:space="preserve"> </v>
      </c>
      <c r="K199" s="46" t="str">
        <f>_xlfn.IFNA(IF(VLOOKUP($D199,Organización_Modular!$F$10:$G$195,2,FALSE)=K$23,Itinerario!W199," ")," ")</f>
        <v xml:space="preserve"> </v>
      </c>
      <c r="L199" s="46" t="str">
        <f>_xlfn.IFNA(IF(VLOOKUP($D199,Organización_Modular!$F$10:$G$195,2,FALSE)=L$23,Itinerario!T199," ")," ")</f>
        <v xml:space="preserve"> </v>
      </c>
      <c r="M199" s="46" t="str">
        <f>_xlfn.IFNA(IF(VLOOKUP($D199,Organización_Modular!$F$10:$G$195,2,FALSE)=M$23,Itinerario!W199," ")," ")</f>
        <v xml:space="preserve"> </v>
      </c>
      <c r="N199" s="46" t="str">
        <f>_xlfn.IFNA(IF(VLOOKUP($D199,Organización_Modular!$F$10:$G$195,2,FALSE)=N$23,Itinerario!T199," ")," ")</f>
        <v xml:space="preserve"> </v>
      </c>
      <c r="O199" s="46" t="str">
        <f>_xlfn.IFNA(IF(VLOOKUP($D199,Organización_Modular!$F$10:$G$195,2,FALSE)=O$23,Itinerario!W199," ")," ")</f>
        <v xml:space="preserve"> </v>
      </c>
      <c r="P199" s="46" t="str">
        <f>_xlfn.IFNA(IF(VLOOKUP($D199,Organización_Modular!$F$10:$G$195,2,FALSE)=P$23,Itinerario!T199," ")," ")</f>
        <v xml:space="preserve"> </v>
      </c>
      <c r="Q199" s="46" t="str">
        <f>_xlfn.IFNA(IF(VLOOKUP($D199,Organización_Modular!$F$10:$G$195,2,FALSE)=Q$23,Itinerario!W199," ")," ")</f>
        <v xml:space="preserve"> </v>
      </c>
      <c r="R199" s="46">
        <f>Organización_Modular!H185</f>
        <v>0</v>
      </c>
      <c r="S199" s="46">
        <f>Organización_Modular!I185</f>
        <v>0</v>
      </c>
      <c r="T199" s="90">
        <f t="shared" si="20"/>
        <v>0</v>
      </c>
      <c r="U199" s="46">
        <f t="shared" si="21"/>
        <v>0</v>
      </c>
      <c r="V199" s="46">
        <f t="shared" si="22"/>
        <v>0</v>
      </c>
      <c r="W199" s="90">
        <f t="shared" si="23"/>
        <v>0</v>
      </c>
      <c r="X199" s="95">
        <f t="shared" si="18"/>
        <v>0</v>
      </c>
    </row>
    <row r="200" spans="1:24" ht="18" customHeight="1" x14ac:dyDescent="0.2">
      <c r="A200" s="333"/>
      <c r="B200" s="267"/>
      <c r="C200" s="334"/>
      <c r="D200" s="335">
        <f>Organización_Modular!F186</f>
        <v>0</v>
      </c>
      <c r="E200" s="335"/>
      <c r="F200" s="46" t="str">
        <f>_xlfn.IFNA(IF(VLOOKUP($D200,Organización_Modular!$F$10:$G$195,2,FALSE)=F$23,Itinerario!T200," ")," ")</f>
        <v xml:space="preserve"> </v>
      </c>
      <c r="G200" s="46" t="str">
        <f>_xlfn.IFNA(IF(VLOOKUP($D200,Organización_Modular!$F$10:$G$195,2,FALSE)=G$23,Itinerario!W200," ")," ")</f>
        <v xml:space="preserve"> </v>
      </c>
      <c r="H200" s="46" t="str">
        <f>_xlfn.IFNA(IF(VLOOKUP($D200,Organización_Modular!$F$10:$G$195,2,FALSE)=H$23,Itinerario!T200," ")," ")</f>
        <v xml:space="preserve"> </v>
      </c>
      <c r="I200" s="46" t="str">
        <f>_xlfn.IFNA(IF(VLOOKUP($D200,Organización_Modular!$F$10:$G$195,2,FALSE)=I$23,Itinerario!W200," ")," ")</f>
        <v xml:space="preserve"> </v>
      </c>
      <c r="J200" s="46" t="str">
        <f>_xlfn.IFNA(IF(VLOOKUP($D200,Organización_Modular!$F$10:$G$195,2,FALSE)=J$23,Itinerario!T200," ")," ")</f>
        <v xml:space="preserve"> </v>
      </c>
      <c r="K200" s="46" t="str">
        <f>_xlfn.IFNA(IF(VLOOKUP($D200,Organización_Modular!$F$10:$G$195,2,FALSE)=K$23,Itinerario!W200," ")," ")</f>
        <v xml:space="preserve"> </v>
      </c>
      <c r="L200" s="46" t="str">
        <f>_xlfn.IFNA(IF(VLOOKUP($D200,Organización_Modular!$F$10:$G$195,2,FALSE)=L$23,Itinerario!T200," ")," ")</f>
        <v xml:space="preserve"> </v>
      </c>
      <c r="M200" s="46" t="str">
        <f>_xlfn.IFNA(IF(VLOOKUP($D200,Organización_Modular!$F$10:$G$195,2,FALSE)=M$23,Itinerario!W200," ")," ")</f>
        <v xml:space="preserve"> </v>
      </c>
      <c r="N200" s="46" t="str">
        <f>_xlfn.IFNA(IF(VLOOKUP($D200,Organización_Modular!$F$10:$G$195,2,FALSE)=N$23,Itinerario!T200," ")," ")</f>
        <v xml:space="preserve"> </v>
      </c>
      <c r="O200" s="46" t="str">
        <f>_xlfn.IFNA(IF(VLOOKUP($D200,Organización_Modular!$F$10:$G$195,2,FALSE)=O$23,Itinerario!W200," ")," ")</f>
        <v xml:space="preserve"> </v>
      </c>
      <c r="P200" s="46" t="str">
        <f>_xlfn.IFNA(IF(VLOOKUP($D200,Organización_Modular!$F$10:$G$195,2,FALSE)=P$23,Itinerario!T200," ")," ")</f>
        <v xml:space="preserve"> </v>
      </c>
      <c r="Q200" s="46" t="str">
        <f>_xlfn.IFNA(IF(VLOOKUP($D200,Organización_Modular!$F$10:$G$195,2,FALSE)=Q$23,Itinerario!W200," ")," ")</f>
        <v xml:space="preserve"> </v>
      </c>
      <c r="R200" s="46">
        <f>Organización_Modular!H186</f>
        <v>0</v>
      </c>
      <c r="S200" s="46">
        <f>Organización_Modular!I186</f>
        <v>0</v>
      </c>
      <c r="T200" s="90">
        <f t="shared" si="20"/>
        <v>0</v>
      </c>
      <c r="U200" s="46">
        <f t="shared" si="21"/>
        <v>0</v>
      </c>
      <c r="V200" s="46">
        <f t="shared" si="22"/>
        <v>0</v>
      </c>
      <c r="W200" s="90">
        <f t="shared" si="23"/>
        <v>0</v>
      </c>
      <c r="X200" s="95">
        <f t="shared" si="18"/>
        <v>0</v>
      </c>
    </row>
    <row r="201" spans="1:24" ht="18" customHeight="1" x14ac:dyDescent="0.2">
      <c r="A201" s="333"/>
      <c r="B201" s="267"/>
      <c r="C201" s="334"/>
      <c r="D201" s="335">
        <f>Organización_Modular!F187</f>
        <v>0</v>
      </c>
      <c r="E201" s="335"/>
      <c r="F201" s="46" t="str">
        <f>_xlfn.IFNA(IF(VLOOKUP($D201,Organización_Modular!$F$10:$G$195,2,FALSE)=F$23,Itinerario!T201," ")," ")</f>
        <v xml:space="preserve"> </v>
      </c>
      <c r="G201" s="46" t="str">
        <f>_xlfn.IFNA(IF(VLOOKUP($D201,Organización_Modular!$F$10:$G$195,2,FALSE)=G$23,Itinerario!W201," ")," ")</f>
        <v xml:space="preserve"> </v>
      </c>
      <c r="H201" s="46" t="str">
        <f>_xlfn.IFNA(IF(VLOOKUP($D201,Organización_Modular!$F$10:$G$195,2,FALSE)=H$23,Itinerario!T201," ")," ")</f>
        <v xml:space="preserve"> </v>
      </c>
      <c r="I201" s="46" t="str">
        <f>_xlfn.IFNA(IF(VLOOKUP($D201,Organización_Modular!$F$10:$G$195,2,FALSE)=I$23,Itinerario!W201," ")," ")</f>
        <v xml:space="preserve"> </v>
      </c>
      <c r="J201" s="46" t="str">
        <f>_xlfn.IFNA(IF(VLOOKUP($D201,Organización_Modular!$F$10:$G$195,2,FALSE)=J$23,Itinerario!T201," ")," ")</f>
        <v xml:space="preserve"> </v>
      </c>
      <c r="K201" s="46" t="str">
        <f>_xlfn.IFNA(IF(VLOOKUP($D201,Organización_Modular!$F$10:$G$195,2,FALSE)=K$23,Itinerario!W201," ")," ")</f>
        <v xml:space="preserve"> </v>
      </c>
      <c r="L201" s="46" t="str">
        <f>_xlfn.IFNA(IF(VLOOKUP($D201,Organización_Modular!$F$10:$G$195,2,FALSE)=L$23,Itinerario!T201," ")," ")</f>
        <v xml:space="preserve"> </v>
      </c>
      <c r="M201" s="46" t="str">
        <f>_xlfn.IFNA(IF(VLOOKUP($D201,Organización_Modular!$F$10:$G$195,2,FALSE)=M$23,Itinerario!W201," ")," ")</f>
        <v xml:space="preserve"> </v>
      </c>
      <c r="N201" s="46" t="str">
        <f>_xlfn.IFNA(IF(VLOOKUP($D201,Organización_Modular!$F$10:$G$195,2,FALSE)=N$23,Itinerario!T201," ")," ")</f>
        <v xml:space="preserve"> </v>
      </c>
      <c r="O201" s="46" t="str">
        <f>_xlfn.IFNA(IF(VLOOKUP($D201,Organización_Modular!$F$10:$G$195,2,FALSE)=O$23,Itinerario!W201," ")," ")</f>
        <v xml:space="preserve"> </v>
      </c>
      <c r="P201" s="46" t="str">
        <f>_xlfn.IFNA(IF(VLOOKUP($D201,Organización_Modular!$F$10:$G$195,2,FALSE)=P$23,Itinerario!T201," ")," ")</f>
        <v xml:space="preserve"> </v>
      </c>
      <c r="Q201" s="46" t="str">
        <f>_xlfn.IFNA(IF(VLOOKUP($D201,Organización_Modular!$F$10:$G$195,2,FALSE)=Q$23,Itinerario!W201," ")," ")</f>
        <v xml:space="preserve"> </v>
      </c>
      <c r="R201" s="46">
        <f>Organización_Modular!H187</f>
        <v>0</v>
      </c>
      <c r="S201" s="46">
        <f>Organización_Modular!I187</f>
        <v>0</v>
      </c>
      <c r="T201" s="90">
        <f t="shared" si="20"/>
        <v>0</v>
      </c>
      <c r="U201" s="46">
        <f t="shared" si="21"/>
        <v>0</v>
      </c>
      <c r="V201" s="46">
        <f t="shared" si="22"/>
        <v>0</v>
      </c>
      <c r="W201" s="90">
        <f t="shared" si="23"/>
        <v>0</v>
      </c>
      <c r="X201" s="95">
        <f t="shared" si="18"/>
        <v>0</v>
      </c>
    </row>
    <row r="202" spans="1:24" ht="18" customHeight="1" x14ac:dyDescent="0.2">
      <c r="A202" s="333"/>
      <c r="B202" s="267"/>
      <c r="C202" s="334"/>
      <c r="D202" s="335">
        <f>Organización_Modular!F188</f>
        <v>0</v>
      </c>
      <c r="E202" s="335"/>
      <c r="F202" s="46" t="str">
        <f>_xlfn.IFNA(IF(VLOOKUP($D202,Organización_Modular!$F$10:$G$195,2,FALSE)=F$23,Itinerario!T202," ")," ")</f>
        <v xml:space="preserve"> </v>
      </c>
      <c r="G202" s="46" t="str">
        <f>_xlfn.IFNA(IF(VLOOKUP($D202,Organización_Modular!$F$10:$G$195,2,FALSE)=G$23,Itinerario!W202," ")," ")</f>
        <v xml:space="preserve"> </v>
      </c>
      <c r="H202" s="46" t="str">
        <f>_xlfn.IFNA(IF(VLOOKUP($D202,Organización_Modular!$F$10:$G$195,2,FALSE)=H$23,Itinerario!T202," ")," ")</f>
        <v xml:space="preserve"> </v>
      </c>
      <c r="I202" s="46" t="str">
        <f>_xlfn.IFNA(IF(VLOOKUP($D202,Organización_Modular!$F$10:$G$195,2,FALSE)=I$23,Itinerario!W202," ")," ")</f>
        <v xml:space="preserve"> </v>
      </c>
      <c r="J202" s="46" t="str">
        <f>_xlfn.IFNA(IF(VLOOKUP($D202,Organización_Modular!$F$10:$G$195,2,FALSE)=J$23,Itinerario!T202," ")," ")</f>
        <v xml:space="preserve"> </v>
      </c>
      <c r="K202" s="46" t="str">
        <f>_xlfn.IFNA(IF(VLOOKUP($D202,Organización_Modular!$F$10:$G$195,2,FALSE)=K$23,Itinerario!W202," ")," ")</f>
        <v xml:space="preserve"> </v>
      </c>
      <c r="L202" s="46" t="str">
        <f>_xlfn.IFNA(IF(VLOOKUP($D202,Organización_Modular!$F$10:$G$195,2,FALSE)=L$23,Itinerario!T202," ")," ")</f>
        <v xml:space="preserve"> </v>
      </c>
      <c r="M202" s="46" t="str">
        <f>_xlfn.IFNA(IF(VLOOKUP($D202,Organización_Modular!$F$10:$G$195,2,FALSE)=M$23,Itinerario!W202," ")," ")</f>
        <v xml:space="preserve"> </v>
      </c>
      <c r="N202" s="46" t="str">
        <f>_xlfn.IFNA(IF(VLOOKUP($D202,Organización_Modular!$F$10:$G$195,2,FALSE)=N$23,Itinerario!T202," ")," ")</f>
        <v xml:space="preserve"> </v>
      </c>
      <c r="O202" s="46" t="str">
        <f>_xlfn.IFNA(IF(VLOOKUP($D202,Organización_Modular!$F$10:$G$195,2,FALSE)=O$23,Itinerario!W202," ")," ")</f>
        <v xml:space="preserve"> </v>
      </c>
      <c r="P202" s="46" t="str">
        <f>_xlfn.IFNA(IF(VLOOKUP($D202,Organización_Modular!$F$10:$G$195,2,FALSE)=P$23,Itinerario!T202," ")," ")</f>
        <v xml:space="preserve"> </v>
      </c>
      <c r="Q202" s="46" t="str">
        <f>_xlfn.IFNA(IF(VLOOKUP($D202,Organización_Modular!$F$10:$G$195,2,FALSE)=Q$23,Itinerario!W202," ")," ")</f>
        <v xml:space="preserve"> </v>
      </c>
      <c r="R202" s="46">
        <f>Organización_Modular!H188</f>
        <v>0</v>
      </c>
      <c r="S202" s="46">
        <f>Organización_Modular!I188</f>
        <v>0</v>
      </c>
      <c r="T202" s="90">
        <f t="shared" si="20"/>
        <v>0</v>
      </c>
      <c r="U202" s="46">
        <f t="shared" si="21"/>
        <v>0</v>
      </c>
      <c r="V202" s="46">
        <f t="shared" si="22"/>
        <v>0</v>
      </c>
      <c r="W202" s="90">
        <f t="shared" si="23"/>
        <v>0</v>
      </c>
      <c r="X202" s="95">
        <f t="shared" si="18"/>
        <v>0</v>
      </c>
    </row>
    <row r="203" spans="1:24" ht="18" customHeight="1" x14ac:dyDescent="0.2">
      <c r="A203" s="333"/>
      <c r="B203" s="267"/>
      <c r="C203" s="334"/>
      <c r="D203" s="335">
        <f>Organización_Modular!F189</f>
        <v>0</v>
      </c>
      <c r="E203" s="335"/>
      <c r="F203" s="46" t="str">
        <f>_xlfn.IFNA(IF(VLOOKUP($D203,Organización_Modular!$F$10:$G$195,2,FALSE)=F$23,Itinerario!T203," ")," ")</f>
        <v xml:space="preserve"> </v>
      </c>
      <c r="G203" s="46" t="str">
        <f>_xlfn.IFNA(IF(VLOOKUP($D203,Organización_Modular!$F$10:$G$195,2,FALSE)=G$23,Itinerario!W203," ")," ")</f>
        <v xml:space="preserve"> </v>
      </c>
      <c r="H203" s="46" t="str">
        <f>_xlfn.IFNA(IF(VLOOKUP($D203,Organización_Modular!$F$10:$G$195,2,FALSE)=H$23,Itinerario!T203," ")," ")</f>
        <v xml:space="preserve"> </v>
      </c>
      <c r="I203" s="46" t="str">
        <f>_xlfn.IFNA(IF(VLOOKUP($D203,Organización_Modular!$F$10:$G$195,2,FALSE)=I$23,Itinerario!W203," ")," ")</f>
        <v xml:space="preserve"> </v>
      </c>
      <c r="J203" s="46" t="str">
        <f>_xlfn.IFNA(IF(VLOOKUP($D203,Organización_Modular!$F$10:$G$195,2,FALSE)=J$23,Itinerario!T203," ")," ")</f>
        <v xml:space="preserve"> </v>
      </c>
      <c r="K203" s="46" t="str">
        <f>_xlfn.IFNA(IF(VLOOKUP($D203,Organización_Modular!$F$10:$G$195,2,FALSE)=K$23,Itinerario!W203," ")," ")</f>
        <v xml:space="preserve"> </v>
      </c>
      <c r="L203" s="46" t="str">
        <f>_xlfn.IFNA(IF(VLOOKUP($D203,Organización_Modular!$F$10:$G$195,2,FALSE)=L$23,Itinerario!T203," ")," ")</f>
        <v xml:space="preserve"> </v>
      </c>
      <c r="M203" s="46" t="str">
        <f>_xlfn.IFNA(IF(VLOOKUP($D203,Organización_Modular!$F$10:$G$195,2,FALSE)=M$23,Itinerario!W203," ")," ")</f>
        <v xml:space="preserve"> </v>
      </c>
      <c r="N203" s="46" t="str">
        <f>_xlfn.IFNA(IF(VLOOKUP($D203,Organización_Modular!$F$10:$G$195,2,FALSE)=N$23,Itinerario!T203," ")," ")</f>
        <v xml:space="preserve"> </v>
      </c>
      <c r="O203" s="46" t="str">
        <f>_xlfn.IFNA(IF(VLOOKUP($D203,Organización_Modular!$F$10:$G$195,2,FALSE)=O$23,Itinerario!W203," ")," ")</f>
        <v xml:space="preserve"> </v>
      </c>
      <c r="P203" s="46" t="str">
        <f>_xlfn.IFNA(IF(VLOOKUP($D203,Organización_Modular!$F$10:$G$195,2,FALSE)=P$23,Itinerario!T203," ")," ")</f>
        <v xml:space="preserve"> </v>
      </c>
      <c r="Q203" s="46" t="str">
        <f>_xlfn.IFNA(IF(VLOOKUP($D203,Organización_Modular!$F$10:$G$195,2,FALSE)=Q$23,Itinerario!W203," ")," ")</f>
        <v xml:space="preserve"> </v>
      </c>
      <c r="R203" s="46">
        <f>Organización_Modular!H189</f>
        <v>0</v>
      </c>
      <c r="S203" s="46">
        <f>Organización_Modular!I189</f>
        <v>0</v>
      </c>
      <c r="T203" s="90">
        <f t="shared" si="20"/>
        <v>0</v>
      </c>
      <c r="U203" s="46">
        <f t="shared" si="21"/>
        <v>0</v>
      </c>
      <c r="V203" s="46">
        <f t="shared" si="22"/>
        <v>0</v>
      </c>
      <c r="W203" s="90">
        <f t="shared" si="23"/>
        <v>0</v>
      </c>
      <c r="X203" s="95">
        <f t="shared" si="18"/>
        <v>0</v>
      </c>
    </row>
    <row r="204" spans="1:24" ht="18" customHeight="1" x14ac:dyDescent="0.2">
      <c r="A204" s="333"/>
      <c r="B204" s="267"/>
      <c r="C204" s="334"/>
      <c r="D204" s="335">
        <f>Organización_Modular!F190</f>
        <v>0</v>
      </c>
      <c r="E204" s="335"/>
      <c r="F204" s="46" t="str">
        <f>_xlfn.IFNA(IF(VLOOKUP($D204,Organización_Modular!$F$10:$G$195,2,FALSE)=F$23,Itinerario!T204," ")," ")</f>
        <v xml:space="preserve"> </v>
      </c>
      <c r="G204" s="46" t="str">
        <f>_xlfn.IFNA(IF(VLOOKUP($D204,Organización_Modular!$F$10:$G$195,2,FALSE)=G$23,Itinerario!W204," ")," ")</f>
        <v xml:space="preserve"> </v>
      </c>
      <c r="H204" s="46" t="str">
        <f>_xlfn.IFNA(IF(VLOOKUP($D204,Organización_Modular!$F$10:$G$195,2,FALSE)=H$23,Itinerario!T204," ")," ")</f>
        <v xml:space="preserve"> </v>
      </c>
      <c r="I204" s="46" t="str">
        <f>_xlfn.IFNA(IF(VLOOKUP($D204,Organización_Modular!$F$10:$G$195,2,FALSE)=I$23,Itinerario!W204," ")," ")</f>
        <v xml:space="preserve"> </v>
      </c>
      <c r="J204" s="46" t="str">
        <f>_xlfn.IFNA(IF(VLOOKUP($D204,Organización_Modular!$F$10:$G$195,2,FALSE)=J$23,Itinerario!T204," ")," ")</f>
        <v xml:space="preserve"> </v>
      </c>
      <c r="K204" s="46" t="str">
        <f>_xlfn.IFNA(IF(VLOOKUP($D204,Organización_Modular!$F$10:$G$195,2,FALSE)=K$23,Itinerario!W204," ")," ")</f>
        <v xml:space="preserve"> </v>
      </c>
      <c r="L204" s="46" t="str">
        <f>_xlfn.IFNA(IF(VLOOKUP($D204,Organización_Modular!$F$10:$G$195,2,FALSE)=L$23,Itinerario!T204," ")," ")</f>
        <v xml:space="preserve"> </v>
      </c>
      <c r="M204" s="46" t="str">
        <f>_xlfn.IFNA(IF(VLOOKUP($D204,Organización_Modular!$F$10:$G$195,2,FALSE)=M$23,Itinerario!W204," ")," ")</f>
        <v xml:space="preserve"> </v>
      </c>
      <c r="N204" s="46" t="str">
        <f>_xlfn.IFNA(IF(VLOOKUP($D204,Organización_Modular!$F$10:$G$195,2,FALSE)=N$23,Itinerario!T204," ")," ")</f>
        <v xml:space="preserve"> </v>
      </c>
      <c r="O204" s="46" t="str">
        <f>_xlfn.IFNA(IF(VLOOKUP($D204,Organización_Modular!$F$10:$G$195,2,FALSE)=O$23,Itinerario!W204," ")," ")</f>
        <v xml:space="preserve"> </v>
      </c>
      <c r="P204" s="46" t="str">
        <f>_xlfn.IFNA(IF(VLOOKUP($D204,Organización_Modular!$F$10:$G$195,2,FALSE)=P$23,Itinerario!T204," ")," ")</f>
        <v xml:space="preserve"> </v>
      </c>
      <c r="Q204" s="46" t="str">
        <f>_xlfn.IFNA(IF(VLOOKUP($D204,Organización_Modular!$F$10:$G$195,2,FALSE)=Q$23,Itinerario!W204," ")," ")</f>
        <v xml:space="preserve"> </v>
      </c>
      <c r="R204" s="46">
        <f>Organización_Modular!H190</f>
        <v>0</v>
      </c>
      <c r="S204" s="46">
        <f>Organización_Modular!I190</f>
        <v>0</v>
      </c>
      <c r="T204" s="90">
        <f t="shared" si="20"/>
        <v>0</v>
      </c>
      <c r="U204" s="46">
        <f t="shared" si="21"/>
        <v>0</v>
      </c>
      <c r="V204" s="46">
        <f t="shared" si="22"/>
        <v>0</v>
      </c>
      <c r="W204" s="90">
        <f t="shared" si="23"/>
        <v>0</v>
      </c>
      <c r="X204" s="95">
        <f t="shared" si="18"/>
        <v>0</v>
      </c>
    </row>
    <row r="205" spans="1:24" ht="18" customHeight="1" x14ac:dyDescent="0.2">
      <c r="A205" s="333"/>
      <c r="B205" s="267"/>
      <c r="C205" s="334"/>
      <c r="D205" s="335">
        <f>Organización_Modular!F191</f>
        <v>0</v>
      </c>
      <c r="E205" s="335"/>
      <c r="F205" s="46" t="str">
        <f>_xlfn.IFNA(IF(VLOOKUP($D205,Organización_Modular!$F$10:$G$195,2,FALSE)=F$23,Itinerario!T205," ")," ")</f>
        <v xml:space="preserve"> </v>
      </c>
      <c r="G205" s="46" t="str">
        <f>_xlfn.IFNA(IF(VLOOKUP($D205,Organización_Modular!$F$10:$G$195,2,FALSE)=G$23,Itinerario!W205," ")," ")</f>
        <v xml:space="preserve"> </v>
      </c>
      <c r="H205" s="46" t="str">
        <f>_xlfn.IFNA(IF(VLOOKUP($D205,Organización_Modular!$F$10:$G$195,2,FALSE)=H$23,Itinerario!T205," ")," ")</f>
        <v xml:space="preserve"> </v>
      </c>
      <c r="I205" s="46" t="str">
        <f>_xlfn.IFNA(IF(VLOOKUP($D205,Organización_Modular!$F$10:$G$195,2,FALSE)=I$23,Itinerario!W205," ")," ")</f>
        <v xml:space="preserve"> </v>
      </c>
      <c r="J205" s="46" t="str">
        <f>_xlfn.IFNA(IF(VLOOKUP($D205,Organización_Modular!$F$10:$G$195,2,FALSE)=J$23,Itinerario!T205," ")," ")</f>
        <v xml:space="preserve"> </v>
      </c>
      <c r="K205" s="46" t="str">
        <f>_xlfn.IFNA(IF(VLOOKUP($D205,Organización_Modular!$F$10:$G$195,2,FALSE)=K$23,Itinerario!W205," ")," ")</f>
        <v xml:space="preserve"> </v>
      </c>
      <c r="L205" s="46" t="str">
        <f>_xlfn.IFNA(IF(VLOOKUP($D205,Organización_Modular!$F$10:$G$195,2,FALSE)=L$23,Itinerario!T205," ")," ")</f>
        <v xml:space="preserve"> </v>
      </c>
      <c r="M205" s="46" t="str">
        <f>_xlfn.IFNA(IF(VLOOKUP($D205,Organización_Modular!$F$10:$G$195,2,FALSE)=M$23,Itinerario!W205," ")," ")</f>
        <v xml:space="preserve"> </v>
      </c>
      <c r="N205" s="46" t="str">
        <f>_xlfn.IFNA(IF(VLOOKUP($D205,Organización_Modular!$F$10:$G$195,2,FALSE)=N$23,Itinerario!T205," ")," ")</f>
        <v xml:space="preserve"> </v>
      </c>
      <c r="O205" s="46" t="str">
        <f>_xlfn.IFNA(IF(VLOOKUP($D205,Organización_Modular!$F$10:$G$195,2,FALSE)=O$23,Itinerario!W205," ")," ")</f>
        <v xml:space="preserve"> </v>
      </c>
      <c r="P205" s="46" t="str">
        <f>_xlfn.IFNA(IF(VLOOKUP($D205,Organización_Modular!$F$10:$G$195,2,FALSE)=P$23,Itinerario!T205," ")," ")</f>
        <v xml:space="preserve"> </v>
      </c>
      <c r="Q205" s="46" t="str">
        <f>_xlfn.IFNA(IF(VLOOKUP($D205,Organización_Modular!$F$10:$G$195,2,FALSE)=Q$23,Itinerario!W205," ")," ")</f>
        <v xml:space="preserve"> </v>
      </c>
      <c r="R205" s="46">
        <f>Organización_Modular!H191</f>
        <v>0</v>
      </c>
      <c r="S205" s="46">
        <f>Organización_Modular!I191</f>
        <v>0</v>
      </c>
      <c r="T205" s="90">
        <f t="shared" si="20"/>
        <v>0</v>
      </c>
      <c r="U205" s="46">
        <f t="shared" si="21"/>
        <v>0</v>
      </c>
      <c r="V205" s="46">
        <f t="shared" si="22"/>
        <v>0</v>
      </c>
      <c r="W205" s="90">
        <f t="shared" si="23"/>
        <v>0</v>
      </c>
      <c r="X205" s="95">
        <f t="shared" si="18"/>
        <v>0</v>
      </c>
    </row>
    <row r="206" spans="1:24" ht="18" customHeight="1" x14ac:dyDescent="0.2">
      <c r="A206" s="333"/>
      <c r="B206" s="267"/>
      <c r="C206" s="334"/>
      <c r="D206" s="335">
        <f>Organización_Modular!F192</f>
        <v>0</v>
      </c>
      <c r="E206" s="335"/>
      <c r="F206" s="46" t="str">
        <f>_xlfn.IFNA(IF(VLOOKUP($D206,Organización_Modular!$F$10:$G$195,2,FALSE)=F$23,Itinerario!T206," ")," ")</f>
        <v xml:space="preserve"> </v>
      </c>
      <c r="G206" s="46" t="str">
        <f>_xlfn.IFNA(IF(VLOOKUP($D206,Organización_Modular!$F$10:$G$195,2,FALSE)=G$23,Itinerario!W206," ")," ")</f>
        <v xml:space="preserve"> </v>
      </c>
      <c r="H206" s="46" t="str">
        <f>_xlfn.IFNA(IF(VLOOKUP($D206,Organización_Modular!$F$10:$G$195,2,FALSE)=H$23,Itinerario!T206," ")," ")</f>
        <v xml:space="preserve"> </v>
      </c>
      <c r="I206" s="46" t="str">
        <f>_xlfn.IFNA(IF(VLOOKUP($D206,Organización_Modular!$F$10:$G$195,2,FALSE)=I$23,Itinerario!W206," ")," ")</f>
        <v xml:space="preserve"> </v>
      </c>
      <c r="J206" s="46" t="str">
        <f>_xlfn.IFNA(IF(VLOOKUP($D206,Organización_Modular!$F$10:$G$195,2,FALSE)=J$23,Itinerario!T206," ")," ")</f>
        <v xml:space="preserve"> </v>
      </c>
      <c r="K206" s="46" t="str">
        <f>_xlfn.IFNA(IF(VLOOKUP($D206,Organización_Modular!$F$10:$G$195,2,FALSE)=K$23,Itinerario!W206," ")," ")</f>
        <v xml:space="preserve"> </v>
      </c>
      <c r="L206" s="46" t="str">
        <f>_xlfn.IFNA(IF(VLOOKUP($D206,Organización_Modular!$F$10:$G$195,2,FALSE)=L$23,Itinerario!T206," ")," ")</f>
        <v xml:space="preserve"> </v>
      </c>
      <c r="M206" s="46" t="str">
        <f>_xlfn.IFNA(IF(VLOOKUP($D206,Organización_Modular!$F$10:$G$195,2,FALSE)=M$23,Itinerario!W206," ")," ")</f>
        <v xml:space="preserve"> </v>
      </c>
      <c r="N206" s="46" t="str">
        <f>_xlfn.IFNA(IF(VLOOKUP($D206,Organización_Modular!$F$10:$G$195,2,FALSE)=N$23,Itinerario!T206," ")," ")</f>
        <v xml:space="preserve"> </v>
      </c>
      <c r="O206" s="46" t="str">
        <f>_xlfn.IFNA(IF(VLOOKUP($D206,Organización_Modular!$F$10:$G$195,2,FALSE)=O$23,Itinerario!W206," ")," ")</f>
        <v xml:space="preserve"> </v>
      </c>
      <c r="P206" s="46" t="str">
        <f>_xlfn.IFNA(IF(VLOOKUP($D206,Organización_Modular!$F$10:$G$195,2,FALSE)=P$23,Itinerario!T206," ")," ")</f>
        <v xml:space="preserve"> </v>
      </c>
      <c r="Q206" s="46" t="str">
        <f>_xlfn.IFNA(IF(VLOOKUP($D206,Organización_Modular!$F$10:$G$195,2,FALSE)=Q$23,Itinerario!W206," ")," ")</f>
        <v xml:space="preserve"> </v>
      </c>
      <c r="R206" s="46">
        <f>Organización_Modular!H192</f>
        <v>0</v>
      </c>
      <c r="S206" s="46">
        <f>Organización_Modular!I192</f>
        <v>0</v>
      </c>
      <c r="T206" s="90">
        <f t="shared" si="20"/>
        <v>0</v>
      </c>
      <c r="U206" s="46">
        <f t="shared" si="21"/>
        <v>0</v>
      </c>
      <c r="V206" s="46">
        <f t="shared" si="22"/>
        <v>0</v>
      </c>
      <c r="W206" s="90">
        <f t="shared" si="23"/>
        <v>0</v>
      </c>
      <c r="X206" s="95">
        <f t="shared" si="18"/>
        <v>0</v>
      </c>
    </row>
    <row r="207" spans="1:24" ht="18" customHeight="1" x14ac:dyDescent="0.2">
      <c r="A207" s="333"/>
      <c r="B207" s="267"/>
      <c r="C207" s="334"/>
      <c r="D207" s="335">
        <f>Organización_Modular!F193</f>
        <v>0</v>
      </c>
      <c r="E207" s="335"/>
      <c r="F207" s="46" t="str">
        <f>_xlfn.IFNA(IF(VLOOKUP($D207,Organización_Modular!$F$10:$G$195,2,FALSE)=F$23,Itinerario!T207," ")," ")</f>
        <v xml:space="preserve"> </v>
      </c>
      <c r="G207" s="46" t="str">
        <f>_xlfn.IFNA(IF(VLOOKUP($D207,Organización_Modular!$F$10:$G$195,2,FALSE)=G$23,Itinerario!W207," ")," ")</f>
        <v xml:space="preserve"> </v>
      </c>
      <c r="H207" s="46" t="str">
        <f>_xlfn.IFNA(IF(VLOOKUP($D207,Organización_Modular!$F$10:$G$195,2,FALSE)=H$23,Itinerario!T207," ")," ")</f>
        <v xml:space="preserve"> </v>
      </c>
      <c r="I207" s="46" t="str">
        <f>_xlfn.IFNA(IF(VLOOKUP($D207,Organización_Modular!$F$10:$G$195,2,FALSE)=I$23,Itinerario!W207," ")," ")</f>
        <v xml:space="preserve"> </v>
      </c>
      <c r="J207" s="46" t="str">
        <f>_xlfn.IFNA(IF(VLOOKUP($D207,Organización_Modular!$F$10:$G$195,2,FALSE)=J$23,Itinerario!T207," ")," ")</f>
        <v xml:space="preserve"> </v>
      </c>
      <c r="K207" s="46" t="str">
        <f>_xlfn.IFNA(IF(VLOOKUP($D207,Organización_Modular!$F$10:$G$195,2,FALSE)=K$23,Itinerario!W207," ")," ")</f>
        <v xml:space="preserve"> </v>
      </c>
      <c r="L207" s="46" t="str">
        <f>_xlfn.IFNA(IF(VLOOKUP($D207,Organización_Modular!$F$10:$G$195,2,FALSE)=L$23,Itinerario!T207," ")," ")</f>
        <v xml:space="preserve"> </v>
      </c>
      <c r="M207" s="46" t="str">
        <f>_xlfn.IFNA(IF(VLOOKUP($D207,Organización_Modular!$F$10:$G$195,2,FALSE)=M$23,Itinerario!W207," ")," ")</f>
        <v xml:space="preserve"> </v>
      </c>
      <c r="N207" s="46" t="str">
        <f>_xlfn.IFNA(IF(VLOOKUP($D207,Organización_Modular!$F$10:$G$195,2,FALSE)=N$23,Itinerario!T207," ")," ")</f>
        <v xml:space="preserve"> </v>
      </c>
      <c r="O207" s="46" t="str">
        <f>_xlfn.IFNA(IF(VLOOKUP($D207,Organización_Modular!$F$10:$G$195,2,FALSE)=O$23,Itinerario!W207," ")," ")</f>
        <v xml:space="preserve"> </v>
      </c>
      <c r="P207" s="46" t="str">
        <f>_xlfn.IFNA(IF(VLOOKUP($D207,Organización_Modular!$F$10:$G$195,2,FALSE)=P$23,Itinerario!T207," ")," ")</f>
        <v xml:space="preserve"> </v>
      </c>
      <c r="Q207" s="46" t="str">
        <f>_xlfn.IFNA(IF(VLOOKUP($D207,Organización_Modular!$F$10:$G$195,2,FALSE)=Q$23,Itinerario!W207," ")," ")</f>
        <v xml:space="preserve"> </v>
      </c>
      <c r="R207" s="46">
        <f>Organización_Modular!H193</f>
        <v>0</v>
      </c>
      <c r="S207" s="46">
        <f>Organización_Modular!I193</f>
        <v>0</v>
      </c>
      <c r="T207" s="90">
        <f t="shared" si="20"/>
        <v>0</v>
      </c>
      <c r="U207" s="46">
        <f t="shared" si="21"/>
        <v>0</v>
      </c>
      <c r="V207" s="46">
        <f t="shared" si="22"/>
        <v>0</v>
      </c>
      <c r="W207" s="90">
        <f t="shared" si="23"/>
        <v>0</v>
      </c>
      <c r="X207" s="95">
        <f t="shared" si="18"/>
        <v>0</v>
      </c>
    </row>
    <row r="208" spans="1:24" ht="18" customHeight="1" x14ac:dyDescent="0.2">
      <c r="A208" s="333"/>
      <c r="B208" s="267"/>
      <c r="C208" s="334"/>
      <c r="D208" s="335">
        <f>Organización_Modular!F194</f>
        <v>0</v>
      </c>
      <c r="E208" s="335"/>
      <c r="F208" s="46" t="str">
        <f>_xlfn.IFNA(IF(VLOOKUP($D208,Organización_Modular!$F$10:$G$195,2,FALSE)=F$23,Itinerario!T208," ")," ")</f>
        <v xml:space="preserve"> </v>
      </c>
      <c r="G208" s="46" t="str">
        <f>_xlfn.IFNA(IF(VLOOKUP($D208,Organización_Modular!$F$10:$G$195,2,FALSE)=G$23,Itinerario!W208," ")," ")</f>
        <v xml:space="preserve"> </v>
      </c>
      <c r="H208" s="46" t="str">
        <f>_xlfn.IFNA(IF(VLOOKUP($D208,Organización_Modular!$F$10:$G$195,2,FALSE)=H$23,Itinerario!T208," ")," ")</f>
        <v xml:space="preserve"> </v>
      </c>
      <c r="I208" s="46" t="str">
        <f>_xlfn.IFNA(IF(VLOOKUP($D208,Organización_Modular!$F$10:$G$195,2,FALSE)=I$23,Itinerario!W208," ")," ")</f>
        <v xml:space="preserve"> </v>
      </c>
      <c r="J208" s="46" t="str">
        <f>_xlfn.IFNA(IF(VLOOKUP($D208,Organización_Modular!$F$10:$G$195,2,FALSE)=J$23,Itinerario!T208," ")," ")</f>
        <v xml:space="preserve"> </v>
      </c>
      <c r="K208" s="46" t="str">
        <f>_xlfn.IFNA(IF(VLOOKUP($D208,Organización_Modular!$F$10:$G$195,2,FALSE)=K$23,Itinerario!W208," ")," ")</f>
        <v xml:space="preserve"> </v>
      </c>
      <c r="L208" s="46" t="str">
        <f>_xlfn.IFNA(IF(VLOOKUP($D208,Organización_Modular!$F$10:$G$195,2,FALSE)=L$23,Itinerario!T208," ")," ")</f>
        <v xml:space="preserve"> </v>
      </c>
      <c r="M208" s="46" t="str">
        <f>_xlfn.IFNA(IF(VLOOKUP($D208,Organización_Modular!$F$10:$G$195,2,FALSE)=M$23,Itinerario!W208," ")," ")</f>
        <v xml:space="preserve"> </v>
      </c>
      <c r="N208" s="46" t="str">
        <f>_xlfn.IFNA(IF(VLOOKUP($D208,Organización_Modular!$F$10:$G$195,2,FALSE)=N$23,Itinerario!T208," ")," ")</f>
        <v xml:space="preserve"> </v>
      </c>
      <c r="O208" s="46" t="str">
        <f>_xlfn.IFNA(IF(VLOOKUP($D208,Organización_Modular!$F$10:$G$195,2,FALSE)=O$23,Itinerario!W208," ")," ")</f>
        <v xml:space="preserve"> </v>
      </c>
      <c r="P208" s="46" t="str">
        <f>_xlfn.IFNA(IF(VLOOKUP($D208,Organización_Modular!$F$10:$G$195,2,FALSE)=P$23,Itinerario!T208," ")," ")</f>
        <v xml:space="preserve"> </v>
      </c>
      <c r="Q208" s="46" t="str">
        <f>_xlfn.IFNA(IF(VLOOKUP($D208,Organización_Modular!$F$10:$G$195,2,FALSE)=Q$23,Itinerario!W208," ")," ")</f>
        <v xml:space="preserve"> </v>
      </c>
      <c r="R208" s="46">
        <f>Organización_Modular!H194</f>
        <v>0</v>
      </c>
      <c r="S208" s="46">
        <f>Organización_Modular!I194</f>
        <v>0</v>
      </c>
      <c r="T208" s="90">
        <f t="shared" si="20"/>
        <v>0</v>
      </c>
      <c r="U208" s="46">
        <f t="shared" si="21"/>
        <v>0</v>
      </c>
      <c r="V208" s="46">
        <f t="shared" si="22"/>
        <v>0</v>
      </c>
      <c r="W208" s="90">
        <f t="shared" si="23"/>
        <v>0</v>
      </c>
      <c r="X208" s="95">
        <f t="shared" si="18"/>
        <v>0</v>
      </c>
    </row>
    <row r="209" spans="1:24" ht="28.5" customHeight="1" x14ac:dyDescent="0.2">
      <c r="A209" s="333"/>
      <c r="B209" s="331" t="str">
        <f>B54</f>
        <v>Experiencias formativas en situaciones reales de trabajo (ESRT)</v>
      </c>
      <c r="C209" s="332"/>
      <c r="D209" s="332"/>
      <c r="E209" s="332"/>
      <c r="F209" s="179"/>
      <c r="G209" s="179"/>
      <c r="H209" s="179"/>
      <c r="I209" s="179"/>
      <c r="J209" s="179"/>
      <c r="K209" s="179"/>
      <c r="L209" s="179"/>
      <c r="M209" s="179"/>
      <c r="N209" s="179"/>
      <c r="O209" s="179"/>
      <c r="P209" s="179"/>
      <c r="Q209" s="179"/>
      <c r="R209" s="182">
        <f>Organización_Modular!H195</f>
        <v>0</v>
      </c>
      <c r="S209" s="180">
        <f>Organización_Modular!I195</f>
        <v>0</v>
      </c>
      <c r="T209" s="181">
        <f t="shared" si="20"/>
        <v>0</v>
      </c>
      <c r="U209" s="180">
        <f t="shared" si="21"/>
        <v>0</v>
      </c>
      <c r="V209" s="180">
        <f t="shared" si="22"/>
        <v>0</v>
      </c>
      <c r="W209" s="181">
        <f t="shared" si="23"/>
        <v>0</v>
      </c>
      <c r="X209" s="95">
        <f t="shared" si="18"/>
        <v>0</v>
      </c>
    </row>
    <row r="210" spans="1:24" ht="128.25" customHeight="1" x14ac:dyDescent="0.2">
      <c r="A210" s="268" t="s">
        <v>161</v>
      </c>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95" t="str">
        <f>A210</f>
        <v>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v>
      </c>
    </row>
    <row r="211" spans="1:24" ht="25.5" customHeight="1" x14ac:dyDescent="0.2">
      <c r="A211" s="362"/>
      <c r="B211" s="362"/>
      <c r="C211" s="362"/>
      <c r="D211" s="362"/>
      <c r="E211" s="362"/>
      <c r="F211" s="362"/>
      <c r="G211" s="362"/>
      <c r="H211" s="362"/>
      <c r="I211" s="362"/>
      <c r="J211" s="362"/>
      <c r="K211" s="362"/>
      <c r="L211" s="362"/>
      <c r="M211" s="362"/>
      <c r="N211" s="362"/>
      <c r="O211" s="362"/>
      <c r="P211" s="362"/>
      <c r="Q211" s="362"/>
      <c r="R211" s="362"/>
      <c r="S211" s="362"/>
      <c r="T211" s="362"/>
      <c r="U211" s="362"/>
      <c r="V211" s="362"/>
      <c r="W211" s="362"/>
      <c r="X211" s="95">
        <f>A211</f>
        <v>0</v>
      </c>
    </row>
    <row r="212" spans="1:24" ht="21" customHeight="1" x14ac:dyDescent="0.2"/>
    <row r="213" spans="1:24" ht="21" customHeight="1" x14ac:dyDescent="0.2"/>
    <row r="214" spans="1:24" ht="21" customHeight="1" x14ac:dyDescent="0.2"/>
  </sheetData>
  <sheetProtection algorithmName="SHA-512" hashValue="fi5ca0IT4NHv5kc9vHuUboPDflQCockJVULszLW4nl7d7JLHTJNP4I2dwGEYhrk2r6Q2LGwhPU7+4714WcEsCg==" saltValue="KFTw8i2/8DmP49sLRTYUqA==" spinCount="100000" sheet="1" objects="1" scenarios="1" formatRows="0" autoFilter="0"/>
  <autoFilter ref="A21:X210" xr:uid="{00000000-0009-0000-0000-000007000000}">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autoFilter>
  <mergeCells count="265">
    <mergeCell ref="Y13:AJ13"/>
    <mergeCell ref="Y14:AC14"/>
    <mergeCell ref="AD14:AJ14"/>
    <mergeCell ref="C7:K7"/>
    <mergeCell ref="L7:R7"/>
    <mergeCell ref="S7:W7"/>
    <mergeCell ref="G9:L9"/>
    <mergeCell ref="U9:W9"/>
    <mergeCell ref="M9:O9"/>
    <mergeCell ref="P9:R9"/>
    <mergeCell ref="S9:T9"/>
    <mergeCell ref="B199:B208"/>
    <mergeCell ref="A55:A85"/>
    <mergeCell ref="A211:W211"/>
    <mergeCell ref="D62:E62"/>
    <mergeCell ref="D63:E63"/>
    <mergeCell ref="D69:E69"/>
    <mergeCell ref="D70:E70"/>
    <mergeCell ref="D71:E71"/>
    <mergeCell ref="A24:A54"/>
    <mergeCell ref="C199:C208"/>
    <mergeCell ref="D199:E199"/>
    <mergeCell ref="D200:E200"/>
    <mergeCell ref="D201:E201"/>
    <mergeCell ref="D202:E202"/>
    <mergeCell ref="D203:E203"/>
    <mergeCell ref="D204:E204"/>
    <mergeCell ref="D205:E205"/>
    <mergeCell ref="D206:E206"/>
    <mergeCell ref="D207:E207"/>
    <mergeCell ref="D208:E208"/>
    <mergeCell ref="B55:B74"/>
    <mergeCell ref="C55:C74"/>
    <mergeCell ref="D55:E55"/>
    <mergeCell ref="D56:E56"/>
    <mergeCell ref="D192:E192"/>
    <mergeCell ref="D193:E193"/>
    <mergeCell ref="D194:E194"/>
    <mergeCell ref="D195:E195"/>
    <mergeCell ref="D196:E196"/>
    <mergeCell ref="D197:E197"/>
    <mergeCell ref="D180:E180"/>
    <mergeCell ref="D181:E181"/>
    <mergeCell ref="D182:E182"/>
    <mergeCell ref="D183:E183"/>
    <mergeCell ref="D184:E184"/>
    <mergeCell ref="D185:E185"/>
    <mergeCell ref="D186:E186"/>
    <mergeCell ref="D187:E187"/>
    <mergeCell ref="D188:E188"/>
    <mergeCell ref="D189:E189"/>
    <mergeCell ref="A210:W210"/>
    <mergeCell ref="D108:E108"/>
    <mergeCell ref="D106:E106"/>
    <mergeCell ref="D107:E107"/>
    <mergeCell ref="D96:E96"/>
    <mergeCell ref="D97:E97"/>
    <mergeCell ref="D98:E98"/>
    <mergeCell ref="D99:E99"/>
    <mergeCell ref="D105:E105"/>
    <mergeCell ref="D153:E153"/>
    <mergeCell ref="D154:E154"/>
    <mergeCell ref="D155:E155"/>
    <mergeCell ref="D156:E156"/>
    <mergeCell ref="D157:E157"/>
    <mergeCell ref="D163:E163"/>
    <mergeCell ref="D164:E164"/>
    <mergeCell ref="D166:E166"/>
    <mergeCell ref="A179:A209"/>
    <mergeCell ref="B179:B198"/>
    <mergeCell ref="C179:C198"/>
    <mergeCell ref="D179:E179"/>
    <mergeCell ref="D190:E190"/>
    <mergeCell ref="D191:E191"/>
    <mergeCell ref="D198:E198"/>
    <mergeCell ref="L3:R3"/>
    <mergeCell ref="D49:E49"/>
    <mergeCell ref="D21:E22"/>
    <mergeCell ref="D24:E24"/>
    <mergeCell ref="D25:E25"/>
    <mergeCell ref="D26:E26"/>
    <mergeCell ref="D35:E35"/>
    <mergeCell ref="D27:E27"/>
    <mergeCell ref="D34:E34"/>
    <mergeCell ref="D28:E28"/>
    <mergeCell ref="D29:E29"/>
    <mergeCell ref="D30:E30"/>
    <mergeCell ref="D31:E31"/>
    <mergeCell ref="C13:E13"/>
    <mergeCell ref="C15:E15"/>
    <mergeCell ref="C17:E17"/>
    <mergeCell ref="D173:E173"/>
    <mergeCell ref="D174:E174"/>
    <mergeCell ref="A3:B3"/>
    <mergeCell ref="C3:K3"/>
    <mergeCell ref="A9:B9"/>
    <mergeCell ref="C9:D9"/>
    <mergeCell ref="D167:E167"/>
    <mergeCell ref="D168:E168"/>
    <mergeCell ref="D175:E175"/>
    <mergeCell ref="G19:Q19"/>
    <mergeCell ref="A19:B19"/>
    <mergeCell ref="G14:Q14"/>
    <mergeCell ref="G15:Q15"/>
    <mergeCell ref="G16:Q16"/>
    <mergeCell ref="G13:Q13"/>
    <mergeCell ref="G17:Q17"/>
    <mergeCell ref="A5:B5"/>
    <mergeCell ref="C5:D5"/>
    <mergeCell ref="G5:O5"/>
    <mergeCell ref="P5:S5"/>
    <mergeCell ref="A7:B7"/>
    <mergeCell ref="E9:F9"/>
    <mergeCell ref="A11:B11"/>
    <mergeCell ref="C11:O11"/>
    <mergeCell ref="D176:E176"/>
    <mergeCell ref="D148:E148"/>
    <mergeCell ref="D149:E149"/>
    <mergeCell ref="D59:E59"/>
    <mergeCell ref="D60:E60"/>
    <mergeCell ref="D61:E61"/>
    <mergeCell ref="D64:E64"/>
    <mergeCell ref="D65:E65"/>
    <mergeCell ref="D67:E67"/>
    <mergeCell ref="D68:E68"/>
    <mergeCell ref="D77:E77"/>
    <mergeCell ref="D78:E78"/>
    <mergeCell ref="D75:E75"/>
    <mergeCell ref="D76:E76"/>
    <mergeCell ref="D72:E72"/>
    <mergeCell ref="D73:E73"/>
    <mergeCell ref="D172:E172"/>
    <mergeCell ref="D169:E169"/>
    <mergeCell ref="D170:E170"/>
    <mergeCell ref="D150:E150"/>
    <mergeCell ref="D151:E151"/>
    <mergeCell ref="D152:E152"/>
    <mergeCell ref="D160:E160"/>
    <mergeCell ref="D161:E161"/>
    <mergeCell ref="A13:B13"/>
    <mergeCell ref="A15:B15"/>
    <mergeCell ref="A17:B17"/>
    <mergeCell ref="D80:E80"/>
    <mergeCell ref="D53:E53"/>
    <mergeCell ref="D43:E43"/>
    <mergeCell ref="D33:E33"/>
    <mergeCell ref="B54:E54"/>
    <mergeCell ref="C44:C53"/>
    <mergeCell ref="B75:B84"/>
    <mergeCell ref="C75:C84"/>
    <mergeCell ref="C24:C43"/>
    <mergeCell ref="D41:E41"/>
    <mergeCell ref="D42:E42"/>
    <mergeCell ref="D36:E36"/>
    <mergeCell ref="D57:E57"/>
    <mergeCell ref="D58:E58"/>
    <mergeCell ref="D83:E83"/>
    <mergeCell ref="D66:E66"/>
    <mergeCell ref="D74:E74"/>
    <mergeCell ref="D79:E79"/>
    <mergeCell ref="D82:E82"/>
    <mergeCell ref="D84:E84"/>
    <mergeCell ref="D81:E81"/>
    <mergeCell ref="A1:W1"/>
    <mergeCell ref="U21:W21"/>
    <mergeCell ref="A21:A22"/>
    <mergeCell ref="F21:Q21"/>
    <mergeCell ref="R21:T21"/>
    <mergeCell ref="B24:B43"/>
    <mergeCell ref="B44:B53"/>
    <mergeCell ref="B21:C22"/>
    <mergeCell ref="S3:W3"/>
    <mergeCell ref="T5:W5"/>
    <mergeCell ref="E5:F5"/>
    <mergeCell ref="D50:E50"/>
    <mergeCell ref="D51:E51"/>
    <mergeCell ref="D48:E48"/>
    <mergeCell ref="D32:E32"/>
    <mergeCell ref="D38:E38"/>
    <mergeCell ref="D39:E39"/>
    <mergeCell ref="D40:E40"/>
    <mergeCell ref="D46:E46"/>
    <mergeCell ref="D47:E47"/>
    <mergeCell ref="D44:E44"/>
    <mergeCell ref="D45:E45"/>
    <mergeCell ref="D52:E52"/>
    <mergeCell ref="D37:E37"/>
    <mergeCell ref="D162:E162"/>
    <mergeCell ref="D158:E158"/>
    <mergeCell ref="D159:E159"/>
    <mergeCell ref="D165:E165"/>
    <mergeCell ref="D171:E171"/>
    <mergeCell ref="C137:C146"/>
    <mergeCell ref="D100:E100"/>
    <mergeCell ref="D101:E101"/>
    <mergeCell ref="D102:E102"/>
    <mergeCell ref="D103:E103"/>
    <mergeCell ref="D104:E104"/>
    <mergeCell ref="D140:E140"/>
    <mergeCell ref="D121:E121"/>
    <mergeCell ref="D122:E122"/>
    <mergeCell ref="D146:E146"/>
    <mergeCell ref="D138:E138"/>
    <mergeCell ref="D139:E139"/>
    <mergeCell ref="D145:E145"/>
    <mergeCell ref="D94:E94"/>
    <mergeCell ref="D110:E110"/>
    <mergeCell ref="D111:E111"/>
    <mergeCell ref="D112:E112"/>
    <mergeCell ref="D113:E113"/>
    <mergeCell ref="D114:E114"/>
    <mergeCell ref="D132:E132"/>
    <mergeCell ref="D144:E144"/>
    <mergeCell ref="D143:E143"/>
    <mergeCell ref="D142:E142"/>
    <mergeCell ref="D141:E141"/>
    <mergeCell ref="D136:E136"/>
    <mergeCell ref="B137:B146"/>
    <mergeCell ref="D137:E137"/>
    <mergeCell ref="A86:A116"/>
    <mergeCell ref="B86:B105"/>
    <mergeCell ref="C86:C105"/>
    <mergeCell ref="D87:E87"/>
    <mergeCell ref="D88:E88"/>
    <mergeCell ref="D89:E89"/>
    <mergeCell ref="D90:E90"/>
    <mergeCell ref="D91:E91"/>
    <mergeCell ref="D92:E92"/>
    <mergeCell ref="D95:E95"/>
    <mergeCell ref="B106:B115"/>
    <mergeCell ref="C106:C115"/>
    <mergeCell ref="D109:E109"/>
    <mergeCell ref="D115:E115"/>
    <mergeCell ref="D128:E128"/>
    <mergeCell ref="D129:E129"/>
    <mergeCell ref="D93:E93"/>
    <mergeCell ref="D123:E123"/>
    <mergeCell ref="D124:E124"/>
    <mergeCell ref="D130:E130"/>
    <mergeCell ref="D131:E131"/>
    <mergeCell ref="D86:E86"/>
    <mergeCell ref="B85:E85"/>
    <mergeCell ref="B116:E116"/>
    <mergeCell ref="B147:E147"/>
    <mergeCell ref="B178:E178"/>
    <mergeCell ref="B209:E209"/>
    <mergeCell ref="A148:A178"/>
    <mergeCell ref="B148:B167"/>
    <mergeCell ref="C148:C167"/>
    <mergeCell ref="B168:B177"/>
    <mergeCell ref="C168:C177"/>
    <mergeCell ref="D177:E177"/>
    <mergeCell ref="A117:A147"/>
    <mergeCell ref="B117:B136"/>
    <mergeCell ref="C117:C136"/>
    <mergeCell ref="D117:E117"/>
    <mergeCell ref="D118:E118"/>
    <mergeCell ref="D119:E119"/>
    <mergeCell ref="D120:E120"/>
    <mergeCell ref="D125:E125"/>
    <mergeCell ref="D126:E126"/>
    <mergeCell ref="D127:E127"/>
    <mergeCell ref="D133:E133"/>
    <mergeCell ref="D134:E134"/>
    <mergeCell ref="D135:E135"/>
  </mergeCells>
  <conditionalFormatting sqref="R54">
    <cfRule type="cellIs" dxfId="86" priority="93" operator="equal">
      <formula>0</formula>
    </cfRule>
  </conditionalFormatting>
  <conditionalFormatting sqref="R85">
    <cfRule type="cellIs" dxfId="85" priority="94" operator="equal">
      <formula>0</formula>
    </cfRule>
  </conditionalFormatting>
  <conditionalFormatting sqref="R116">
    <cfRule type="cellIs" dxfId="84" priority="95" operator="equal">
      <formula>0</formula>
    </cfRule>
  </conditionalFormatting>
  <conditionalFormatting sqref="R147">
    <cfRule type="cellIs" dxfId="83" priority="96" operator="equal">
      <formula>0</formula>
    </cfRule>
  </conditionalFormatting>
  <conditionalFormatting sqref="R178">
    <cfRule type="cellIs" dxfId="82" priority="97" operator="equal">
      <formula>0</formula>
    </cfRule>
  </conditionalFormatting>
  <conditionalFormatting sqref="R209">
    <cfRule type="cellIs" dxfId="81" priority="125" operator="equal">
      <formula>0</formula>
    </cfRule>
  </conditionalFormatting>
  <conditionalFormatting sqref="T14">
    <cfRule type="cellIs" dxfId="80" priority="151" operator="lessThan">
      <formula>89</formula>
    </cfRule>
  </conditionalFormatting>
  <conditionalFormatting sqref="T15">
    <cfRule type="cellIs" dxfId="79" priority="150" operator="lessThan">
      <formula>19</formula>
    </cfRule>
  </conditionalFormatting>
  <conditionalFormatting sqref="T16">
    <cfRule type="cellIs" dxfId="78" priority="149" operator="lessThan">
      <formula>12</formula>
    </cfRule>
  </conditionalFormatting>
  <conditionalFormatting sqref="T17">
    <cfRule type="cellIs" dxfId="77" priority="152" operator="lessThan">
      <formula>120</formula>
    </cfRule>
    <cfRule type="cellIs" dxfId="76" priority="90" operator="greaterThanOrEqual">
      <formula>200</formula>
    </cfRule>
  </conditionalFormatting>
  <conditionalFormatting sqref="W17">
    <cfRule type="cellIs" dxfId="75" priority="89" operator="lessThan">
      <formula>2550</formula>
    </cfRule>
  </conditionalFormatting>
  <conditionalFormatting sqref="Y17">
    <cfRule type="cellIs" dxfId="74" priority="78" operator="greaterThan">
      <formula>24</formula>
    </cfRule>
    <cfRule type="cellIs" dxfId="73" priority="77" operator="lessThan">
      <formula>18</formula>
    </cfRule>
    <cfRule type="cellIs" dxfId="72" priority="76" operator="between">
      <formula>18</formula>
      <formula>24</formula>
    </cfRule>
  </conditionalFormatting>
  <conditionalFormatting sqref="Z17">
    <cfRule type="cellIs" dxfId="71" priority="59" operator="between">
      <formula>511</formula>
      <formula>540</formula>
    </cfRule>
    <cfRule type="cellIs" dxfId="70" priority="60" operator="between">
      <formula>481</formula>
      <formula>510</formula>
    </cfRule>
    <cfRule type="cellIs" dxfId="69" priority="85" operator="greaterThan">
      <formula>510</formula>
    </cfRule>
    <cfRule type="cellIs" dxfId="68" priority="84" operator="lessThan">
      <formula>480</formula>
    </cfRule>
    <cfRule type="cellIs" dxfId="67" priority="83" operator="equal">
      <formula>480</formula>
    </cfRule>
  </conditionalFormatting>
  <conditionalFormatting sqref="AA17">
    <cfRule type="cellIs" dxfId="66" priority="74" operator="lessThan">
      <formula>18</formula>
    </cfRule>
    <cfRule type="cellIs" dxfId="65" priority="73" operator="between">
      <formula>18</formula>
      <formula>24</formula>
    </cfRule>
    <cfRule type="cellIs" dxfId="64" priority="75" operator="greaterThan">
      <formula>24</formula>
    </cfRule>
  </conditionalFormatting>
  <conditionalFormatting sqref="AB17">
    <cfRule type="cellIs" dxfId="63" priority="21" operator="between">
      <formula>511</formula>
      <formula>540</formula>
    </cfRule>
    <cfRule type="cellIs" dxfId="62" priority="22" operator="between">
      <formula>481</formula>
      <formula>510</formula>
    </cfRule>
    <cfRule type="cellIs" dxfId="61" priority="23" operator="equal">
      <formula>480</formula>
    </cfRule>
    <cfRule type="cellIs" dxfId="60" priority="24" operator="lessThan">
      <formula>480</formula>
    </cfRule>
    <cfRule type="cellIs" dxfId="59" priority="25" operator="greaterThan">
      <formula>510</formula>
    </cfRule>
  </conditionalFormatting>
  <conditionalFormatting sqref="AC17">
    <cfRule type="cellIs" dxfId="58" priority="72" operator="greaterThan">
      <formula>24</formula>
    </cfRule>
    <cfRule type="cellIs" dxfId="57" priority="71" operator="lessThan">
      <formula>18</formula>
    </cfRule>
    <cfRule type="cellIs" dxfId="56" priority="70" operator="between">
      <formula>18</formula>
      <formula>24</formula>
    </cfRule>
  </conditionalFormatting>
  <conditionalFormatting sqref="AD17">
    <cfRule type="cellIs" dxfId="55" priority="17" operator="between">
      <formula>481</formula>
      <formula>510</formula>
    </cfRule>
    <cfRule type="cellIs" dxfId="54" priority="19" operator="lessThan">
      <formula>480</formula>
    </cfRule>
    <cfRule type="cellIs" dxfId="53" priority="18" operator="equal">
      <formula>480</formula>
    </cfRule>
    <cfRule type="cellIs" dxfId="52" priority="16" operator="between">
      <formula>511</formula>
      <formula>540</formula>
    </cfRule>
    <cfRule type="cellIs" dxfId="51" priority="20" operator="greaterThan">
      <formula>510</formula>
    </cfRule>
  </conditionalFormatting>
  <conditionalFormatting sqref="AD14:AJ14">
    <cfRule type="cellIs" dxfId="50" priority="28" operator="between">
      <formula>2881</formula>
      <formula>3060</formula>
    </cfRule>
    <cfRule type="cellIs" dxfId="49" priority="27" operator="between">
      <formula>3061</formula>
      <formula>3240</formula>
    </cfRule>
    <cfRule type="cellIs" dxfId="48" priority="26" operator="greaterThan">
      <formula>3240</formula>
    </cfRule>
    <cfRule type="cellIs" dxfId="47" priority="82" operator="lessThan">
      <formula>2166</formula>
    </cfRule>
    <cfRule type="cellIs" dxfId="46" priority="79" operator="between">
      <formula>2166</formula>
      <formula>2880</formula>
    </cfRule>
  </conditionalFormatting>
  <conditionalFormatting sqref="AE17">
    <cfRule type="cellIs" dxfId="45" priority="67" operator="between">
      <formula>18</formula>
      <formula>24</formula>
    </cfRule>
    <cfRule type="cellIs" dxfId="44" priority="68" operator="lessThan">
      <formula>18</formula>
    </cfRule>
    <cfRule type="cellIs" dxfId="43" priority="69" operator="greaterThan">
      <formula>24</formula>
    </cfRule>
  </conditionalFormatting>
  <conditionalFormatting sqref="AF17">
    <cfRule type="cellIs" dxfId="42" priority="15" operator="greaterThan">
      <formula>510</formula>
    </cfRule>
    <cfRule type="cellIs" dxfId="41" priority="14" operator="lessThan">
      <formula>480</formula>
    </cfRule>
    <cfRule type="cellIs" dxfId="40" priority="13" operator="equal">
      <formula>480</formula>
    </cfRule>
    <cfRule type="cellIs" dxfId="39" priority="12" operator="between">
      <formula>481</formula>
      <formula>510</formula>
    </cfRule>
    <cfRule type="cellIs" dxfId="38" priority="11" operator="between">
      <formula>511</formula>
      <formula>540</formula>
    </cfRule>
  </conditionalFormatting>
  <conditionalFormatting sqref="AG17">
    <cfRule type="cellIs" dxfId="37" priority="66" operator="greaterThan">
      <formula>24</formula>
    </cfRule>
    <cfRule type="cellIs" dxfId="36" priority="64" operator="between">
      <formula>18</formula>
      <formula>24</formula>
    </cfRule>
    <cfRule type="cellIs" dxfId="35" priority="65" operator="lessThan">
      <formula>18</formula>
    </cfRule>
  </conditionalFormatting>
  <conditionalFormatting sqref="AH17">
    <cfRule type="cellIs" dxfId="34" priority="9" operator="lessThan">
      <formula>480</formula>
    </cfRule>
    <cfRule type="cellIs" dxfId="33" priority="10" operator="greaterThan">
      <formula>510</formula>
    </cfRule>
    <cfRule type="cellIs" dxfId="32" priority="8" operator="equal">
      <formula>480</formula>
    </cfRule>
    <cfRule type="cellIs" dxfId="31" priority="7" operator="between">
      <formula>481</formula>
      <formula>510</formula>
    </cfRule>
    <cfRule type="cellIs" dxfId="30" priority="6" operator="between">
      <formula>511</formula>
      <formula>540</formula>
    </cfRule>
  </conditionalFormatting>
  <conditionalFormatting sqref="AI17">
    <cfRule type="cellIs" dxfId="29" priority="63" operator="greaterThan">
      <formula>24</formula>
    </cfRule>
    <cfRule type="cellIs" dxfId="28" priority="62" operator="lessThan">
      <formula>18</formula>
    </cfRule>
    <cfRule type="cellIs" dxfId="27" priority="61" operator="between">
      <formula>18</formula>
      <formula>24</formula>
    </cfRule>
  </conditionalFormatting>
  <conditionalFormatting sqref="AJ17">
    <cfRule type="cellIs" dxfId="26" priority="2" operator="between">
      <formula>481</formula>
      <formula>510</formula>
    </cfRule>
    <cfRule type="cellIs" dxfId="25" priority="3" operator="equal">
      <formula>480</formula>
    </cfRule>
    <cfRule type="cellIs" dxfId="24" priority="4" operator="lessThan">
      <formula>480</formula>
    </cfRule>
    <cfRule type="cellIs" dxfId="23" priority="1" operator="between">
      <formula>511</formula>
      <formula>540</formula>
    </cfRule>
    <cfRule type="cellIs" dxfId="22" priority="5" operator="greaterThan">
      <formula>510</formula>
    </cfRule>
  </conditionalFormatting>
  <printOptions horizontalCentered="1"/>
  <pageMargins left="0.18" right="0.12" top="0.35433070866141736" bottom="0.35433070866141736" header="0.31496062992125984" footer="0.31496062992125984"/>
  <pageSetup paperSize="9" scale="64" fitToHeight="0" orientation="landscape" horizontalDpi="360" verticalDpi="360" r:id="rId1"/>
  <rowBreaks count="1" manualBreakCount="1">
    <brk id="54" max="22" man="1"/>
  </rowBreaks>
  <ignoredErrors>
    <ignoredError sqref="R17" evalError="1"/>
    <ignoredError sqref="F26:F208 Q24:Q43 Q44:Q208" unlockedFormula="1"/>
    <ignoredError sqref="G24:O26 P44:P208 P24:P43 G55:O84 H27:O53 G86:O208 G85:J85 L85:O85 G54 J54:O54" formula="1" unlockedFormula="1"/>
    <ignoredError sqref="G27:G5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G180"/>
  <sheetViews>
    <sheetView topLeftCell="A32" zoomScale="90" zoomScaleNormal="90" workbookViewId="0">
      <selection activeCell="A71" sqref="A71:A88"/>
    </sheetView>
  </sheetViews>
  <sheetFormatPr baseColWidth="10" defaultRowHeight="15" outlineLevelCol="1" x14ac:dyDescent="0.25"/>
  <cols>
    <col min="1" max="1" width="20.7109375" style="2" customWidth="1"/>
    <col min="2" max="2" width="30.7109375" style="60" customWidth="1"/>
    <col min="3" max="3" width="30.7109375" style="2" customWidth="1" outlineLevel="1"/>
    <col min="4" max="4" width="20.7109375" style="2" customWidth="1" outlineLevel="1"/>
    <col min="5" max="5" width="20.7109375" style="63" customWidth="1" outlineLevel="1"/>
    <col min="6" max="6" width="20.7109375" style="2" customWidth="1" outlineLevel="1"/>
    <col min="7" max="7" width="6.85546875" style="3" customWidth="1"/>
    <col min="8" max="16384" width="11.42578125" style="2"/>
  </cols>
  <sheetData>
    <row r="1" spans="1:7" ht="18.75" x14ac:dyDescent="0.3">
      <c r="A1" s="272" t="s">
        <v>53</v>
      </c>
      <c r="B1" s="272"/>
      <c r="C1" s="272"/>
      <c r="D1" s="272"/>
      <c r="E1" s="272"/>
      <c r="F1" s="272"/>
      <c r="G1" s="2"/>
    </row>
    <row r="2" spans="1:7" ht="12.75" x14ac:dyDescent="0.2">
      <c r="A2" s="33"/>
      <c r="B2" s="76"/>
      <c r="C2" s="33"/>
      <c r="D2" s="33"/>
      <c r="E2" s="33"/>
      <c r="F2" s="33"/>
      <c r="G2" s="2"/>
    </row>
    <row r="3" spans="1:7" ht="25.5" customHeight="1" x14ac:dyDescent="0.2">
      <c r="A3" s="19" t="s">
        <v>38</v>
      </c>
      <c r="B3" s="236" t="str">
        <f>Perfil_Egreso!B3</f>
        <v>Instituto de educación superior público "Catalina Buendía de Pecho"</v>
      </c>
      <c r="C3" s="236"/>
      <c r="D3" s="236"/>
      <c r="E3" s="35" t="s">
        <v>62</v>
      </c>
      <c r="F3" s="80" t="str">
        <f>Perfil_Egreso!E3</f>
        <v>0563619</v>
      </c>
      <c r="G3" s="2"/>
    </row>
    <row r="4" spans="1:7" ht="15" customHeight="1" x14ac:dyDescent="0.2">
      <c r="A4" s="35"/>
      <c r="B4" s="35"/>
      <c r="C4" s="66"/>
      <c r="D4" s="66"/>
      <c r="E4" s="66"/>
      <c r="F4" s="66"/>
      <c r="G4" s="2"/>
    </row>
    <row r="5" spans="1:7" ht="38.25" customHeight="1" x14ac:dyDescent="0.2">
      <c r="A5" s="19" t="s">
        <v>42</v>
      </c>
      <c r="B5" s="80" t="str">
        <f>Perfil_Egreso!B5</f>
        <v>Industrias manufactureras</v>
      </c>
      <c r="C5" s="35" t="s">
        <v>43</v>
      </c>
      <c r="D5" s="80" t="str">
        <f>Perfil_Egreso!D5</f>
        <v>Industria de bienes de capital</v>
      </c>
      <c r="E5" s="35" t="s">
        <v>44</v>
      </c>
      <c r="F5" s="80" t="str">
        <f>Perfil_Egreso!B7</f>
        <v>Fabricación de máquinas y equipos N.C.P. - Fabricación de robots industriales</v>
      </c>
      <c r="G5" s="2"/>
    </row>
    <row r="6" spans="1:7" ht="12.75" customHeight="1" x14ac:dyDescent="0.2">
      <c r="A6" s="75"/>
      <c r="B6" s="35"/>
      <c r="C6" s="67"/>
      <c r="D6" s="67"/>
      <c r="E6" s="67"/>
      <c r="F6" s="67"/>
      <c r="G6" s="2"/>
    </row>
    <row r="7" spans="1:7" ht="66" customHeight="1" x14ac:dyDescent="0.2">
      <c r="A7" s="75" t="str">
        <f>Perfil_Egreso!A11</f>
        <v>DENOMINACIÓN DEL PROGRAMA DE ESTUDIOS SEGÚN CNOF (según corresponda)</v>
      </c>
      <c r="B7" s="80" t="str">
        <f>Perfil_Egreso!B11:C11</f>
        <v xml:space="preserve">Mecatrónica Industrial </v>
      </c>
      <c r="C7" s="140" t="s">
        <v>46</v>
      </c>
      <c r="D7" s="138" t="str">
        <f>Perfil_Egreso!E11</f>
        <v xml:space="preserve">C1728-3-001 </v>
      </c>
      <c r="E7" s="140" t="s">
        <v>41</v>
      </c>
      <c r="F7" s="80" t="str">
        <f>Perfil_Egreso!B15</f>
        <v>Profesional técnico</v>
      </c>
      <c r="G7" s="2"/>
    </row>
    <row r="8" spans="1:7" ht="12.75" customHeight="1" x14ac:dyDescent="0.2">
      <c r="A8" s="66"/>
      <c r="B8" s="67"/>
      <c r="C8" s="66"/>
      <c r="D8" s="66"/>
      <c r="E8" s="66"/>
      <c r="F8" s="66"/>
      <c r="G8" s="2"/>
    </row>
    <row r="9" spans="1:7" ht="23.25" customHeight="1" x14ac:dyDescent="0.2">
      <c r="A9" s="75" t="s">
        <v>151</v>
      </c>
      <c r="B9" s="80">
        <f>Perfil_Egreso!B9:E9</f>
        <v>0</v>
      </c>
      <c r="C9" s="35" t="s">
        <v>6</v>
      </c>
      <c r="D9" s="80">
        <f>Itinerario!W17</f>
        <v>3264</v>
      </c>
      <c r="E9" s="35" t="s">
        <v>35</v>
      </c>
      <c r="F9" s="80">
        <f>Itinerario!T17</f>
        <v>140</v>
      </c>
      <c r="G9" s="2"/>
    </row>
    <row r="10" spans="1:7" ht="12.75" customHeight="1" x14ac:dyDescent="0.2">
      <c r="A10" s="75"/>
      <c r="B10" s="35"/>
      <c r="C10" s="75"/>
      <c r="D10" s="75"/>
      <c r="E10" s="66"/>
      <c r="F10" s="66"/>
      <c r="G10" s="2"/>
    </row>
    <row r="11" spans="1:7" ht="27" customHeight="1" x14ac:dyDescent="0.2">
      <c r="A11" s="19" t="s">
        <v>153</v>
      </c>
      <c r="B11" s="236">
        <f>Perfil_Egreso!B13</f>
        <v>0</v>
      </c>
      <c r="C11" s="236"/>
      <c r="D11" s="35" t="s">
        <v>45</v>
      </c>
      <c r="E11" s="275" t="str">
        <f>Perfil_Egreso!D13</f>
        <v>Presencial</v>
      </c>
      <c r="F11" s="276"/>
      <c r="G11" s="2"/>
    </row>
    <row r="12" spans="1:7" ht="12.75" x14ac:dyDescent="0.2">
      <c r="A12" s="35"/>
      <c r="B12" s="35"/>
      <c r="C12" s="35"/>
      <c r="D12" s="35"/>
      <c r="E12" s="75"/>
      <c r="F12" s="35"/>
      <c r="G12" s="2"/>
    </row>
    <row r="13" spans="1:7" ht="15.75" customHeight="1" x14ac:dyDescent="0.2">
      <c r="A13" s="376" t="s">
        <v>56</v>
      </c>
      <c r="B13" s="376" t="s">
        <v>165</v>
      </c>
      <c r="C13" s="376"/>
      <c r="D13" s="376" t="s">
        <v>63</v>
      </c>
      <c r="E13" s="376" t="s">
        <v>64</v>
      </c>
      <c r="F13" s="377" t="s">
        <v>55</v>
      </c>
      <c r="G13" s="284" t="s">
        <v>115</v>
      </c>
    </row>
    <row r="14" spans="1:7" ht="20.25" customHeight="1" x14ac:dyDescent="0.2">
      <c r="A14" s="376"/>
      <c r="B14" s="167" t="s">
        <v>36</v>
      </c>
      <c r="C14" s="167" t="s">
        <v>54</v>
      </c>
      <c r="D14" s="376"/>
      <c r="E14" s="376"/>
      <c r="F14" s="378"/>
      <c r="G14" s="284"/>
    </row>
    <row r="15" spans="1:7" ht="132" x14ac:dyDescent="0.2">
      <c r="A15" s="375" t="s">
        <v>111</v>
      </c>
      <c r="B15" s="68" t="s">
        <v>1086</v>
      </c>
      <c r="C15" s="68" t="s">
        <v>1087</v>
      </c>
      <c r="D15" s="68"/>
      <c r="E15" s="68"/>
      <c r="F15" s="68"/>
      <c r="G15" s="51" t="str">
        <f>CONCATENATE(B15,C15,D15,E15,F15)</f>
        <v>Televisor o proyector multimediaDel televisor:
* De tamaño adecuado para las dimensiones del aula o un aproximado de 50 pulgadas.
* Tipo smarth, de preferencia
* Con acceso a internet.
Del proyector multimedia:
* Con características técnicas que permita la proyección y visibilidad adecuada para toda el aula
* Con conexión a PC o laptop</v>
      </c>
    </row>
    <row r="16" spans="1:7" ht="15.75" customHeight="1" x14ac:dyDescent="0.2">
      <c r="A16" s="375"/>
      <c r="B16" s="201" t="s">
        <v>1088</v>
      </c>
      <c r="C16" s="68" t="s">
        <v>1089</v>
      </c>
      <c r="D16" s="68"/>
      <c r="E16" s="68"/>
      <c r="F16" s="68"/>
      <c r="G16" s="51" t="str">
        <f t="shared" ref="G16:G168" si="0">CONCATENATE(B16,C16,D16,E16,F16)</f>
        <v>40 Computadoras 
(Monitor, Cpu, Mouse, Teclado)* De escritorio o portátil
* Con características técnicas, que permitan la instalación y funcionamiento de softwares especializados para el desarrollo de las actividades pedagógicas.
* Compatible con el proyector
* Con conexión a internet
* Monitor de al menos 17", de alta resolución
* Compatible con sistema de audios</v>
      </c>
    </row>
    <row r="17" spans="1:7" ht="24" x14ac:dyDescent="0.2">
      <c r="A17" s="375"/>
      <c r="B17" s="68" t="s">
        <v>1090</v>
      </c>
      <c r="C17" s="68" t="s">
        <v>1091</v>
      </c>
      <c r="D17" s="68"/>
      <c r="E17" s="68"/>
      <c r="F17" s="68"/>
      <c r="G17" s="51" t="str">
        <f t="shared" si="0"/>
        <v>Calculadora financiera (opcional)* Con aplicaciones para matemáticas financieras</v>
      </c>
    </row>
    <row r="18" spans="1:7" ht="24" x14ac:dyDescent="0.2">
      <c r="A18" s="375"/>
      <c r="B18" s="68" t="s">
        <v>1056</v>
      </c>
      <c r="C18" s="68" t="s">
        <v>1070</v>
      </c>
      <c r="D18" s="68"/>
      <c r="E18" s="68"/>
      <c r="F18" s="68"/>
      <c r="G18" s="51"/>
    </row>
    <row r="19" spans="1:7" ht="12.75" x14ac:dyDescent="0.2">
      <c r="A19" s="375"/>
      <c r="B19" s="68"/>
      <c r="C19" s="68"/>
      <c r="D19" s="68"/>
      <c r="E19" s="68"/>
      <c r="F19" s="68"/>
      <c r="G19" s="51" t="str">
        <f t="shared" si="0"/>
        <v/>
      </c>
    </row>
    <row r="20" spans="1:7" ht="12.75" x14ac:dyDescent="0.2">
      <c r="A20" s="375"/>
      <c r="B20" s="68"/>
      <c r="C20" s="68"/>
      <c r="D20" s="68"/>
      <c r="E20" s="68"/>
      <c r="F20" s="68"/>
      <c r="G20" s="51" t="str">
        <f t="shared" si="0"/>
        <v/>
      </c>
    </row>
    <row r="21" spans="1:7" ht="12.75" x14ac:dyDescent="0.2">
      <c r="A21" s="375"/>
      <c r="B21" s="68"/>
      <c r="C21" s="68"/>
      <c r="D21" s="68"/>
      <c r="E21" s="68"/>
      <c r="F21" s="68"/>
      <c r="G21" s="51" t="str">
        <f t="shared" si="0"/>
        <v/>
      </c>
    </row>
    <row r="22" spans="1:7" ht="24" x14ac:dyDescent="0.2">
      <c r="A22" s="375" t="s">
        <v>112</v>
      </c>
      <c r="B22" s="68" t="s">
        <v>1060</v>
      </c>
      <c r="C22" s="68"/>
      <c r="D22" s="197" t="s">
        <v>1061</v>
      </c>
      <c r="E22" s="68"/>
      <c r="F22" s="198" t="s">
        <v>1062</v>
      </c>
      <c r="G22" s="51" t="str">
        <f t="shared" si="0"/>
        <v>ServidorJuego de 
DesarmadoresSISTEMA OPERATIVO 
WINDOWS 10 ORIGINAL</v>
      </c>
    </row>
    <row r="23" spans="1:7" ht="15.75" customHeight="1" x14ac:dyDescent="0.2">
      <c r="A23" s="375"/>
      <c r="B23" s="68" t="s">
        <v>1048</v>
      </c>
      <c r="C23" s="68" t="s">
        <v>1063</v>
      </c>
      <c r="D23" s="199" t="s">
        <v>1064</v>
      </c>
      <c r="E23" s="68"/>
      <c r="F23" s="198" t="s">
        <v>1065</v>
      </c>
      <c r="G23" s="51" t="str">
        <f t="shared" si="0"/>
        <v>Proyector multimedia* Con características técnicas que permita la proyección y visibilidad adecuada para toda el aula
* Con conexión a PC o laptopAlicates CrimpeadorOFFICE 2018 
ORIGINAL</v>
      </c>
    </row>
    <row r="24" spans="1:7" ht="15.75" customHeight="1" x14ac:dyDescent="0.2">
      <c r="A24" s="375"/>
      <c r="B24" s="68" t="s">
        <v>1066</v>
      </c>
      <c r="C24" s="68" t="s">
        <v>1067</v>
      </c>
      <c r="D24" s="199" t="s">
        <v>1068</v>
      </c>
      <c r="E24" s="68"/>
      <c r="F24" s="198" t="s">
        <v>1069</v>
      </c>
      <c r="G24" s="51"/>
    </row>
    <row r="25" spans="1:7" ht="15.75" customHeight="1" x14ac:dyDescent="0.2">
      <c r="A25" s="375"/>
      <c r="B25" s="68" t="s">
        <v>1056</v>
      </c>
      <c r="C25" s="68" t="s">
        <v>1070</v>
      </c>
      <c r="D25" s="199" t="s">
        <v>1071</v>
      </c>
      <c r="E25" s="68"/>
      <c r="F25" s="198" t="s">
        <v>1072</v>
      </c>
      <c r="G25" s="51"/>
    </row>
    <row r="26" spans="1:7" ht="15.75" customHeight="1" x14ac:dyDescent="0.2">
      <c r="A26" s="375"/>
      <c r="B26" s="68" t="s">
        <v>1073</v>
      </c>
      <c r="C26" s="68" t="s">
        <v>1074</v>
      </c>
      <c r="D26" s="199" t="s">
        <v>1075</v>
      </c>
      <c r="E26" s="68"/>
      <c r="F26" s="200" t="s">
        <v>1076</v>
      </c>
      <c r="G26" s="51"/>
    </row>
    <row r="27" spans="1:7" ht="15.75" customHeight="1" x14ac:dyDescent="0.2">
      <c r="A27" s="375"/>
      <c r="B27" s="68" t="s">
        <v>1077</v>
      </c>
      <c r="C27" s="68"/>
      <c r="D27" s="199" t="s">
        <v>1078</v>
      </c>
      <c r="E27" s="68"/>
      <c r="F27" s="68"/>
      <c r="G27" s="51"/>
    </row>
    <row r="28" spans="1:7" ht="15.75" customHeight="1" x14ac:dyDescent="0.2">
      <c r="A28" s="375"/>
      <c r="B28" s="68" t="s">
        <v>1079</v>
      </c>
      <c r="C28" s="68"/>
      <c r="D28" s="199" t="s">
        <v>1080</v>
      </c>
      <c r="E28" s="68"/>
      <c r="F28" s="68"/>
      <c r="G28" s="51"/>
    </row>
    <row r="29" spans="1:7" ht="15.75" customHeight="1" x14ac:dyDescent="0.2">
      <c r="A29" s="375"/>
      <c r="B29" s="68"/>
      <c r="C29" s="68"/>
      <c r="D29" s="199" t="s">
        <v>1081</v>
      </c>
      <c r="E29" s="68"/>
      <c r="F29" s="68"/>
      <c r="G29" s="51"/>
    </row>
    <row r="30" spans="1:7" ht="15.75" customHeight="1" x14ac:dyDescent="0.2">
      <c r="A30" s="375"/>
      <c r="B30" s="68"/>
      <c r="C30" s="68"/>
      <c r="D30" s="199" t="s">
        <v>1082</v>
      </c>
      <c r="E30" s="68"/>
      <c r="F30" s="68"/>
      <c r="G30" s="51"/>
    </row>
    <row r="31" spans="1:7" ht="12.75" x14ac:dyDescent="0.2">
      <c r="A31" s="375"/>
      <c r="B31" s="68"/>
      <c r="C31" s="68"/>
      <c r="D31" s="199" t="s">
        <v>1083</v>
      </c>
      <c r="E31" s="68"/>
      <c r="F31" s="68"/>
      <c r="G31" s="51" t="str">
        <f t="shared" si="0"/>
        <v>Corta Frio</v>
      </c>
    </row>
    <row r="32" spans="1:7" ht="12.75" x14ac:dyDescent="0.2">
      <c r="A32" s="375"/>
      <c r="B32" s="68"/>
      <c r="C32" s="68"/>
      <c r="D32" s="199" t="s">
        <v>1084</v>
      </c>
      <c r="E32" s="68"/>
      <c r="F32" s="68"/>
      <c r="G32" s="51" t="str">
        <f t="shared" si="0"/>
        <v>Blower o Sopladora</v>
      </c>
    </row>
    <row r="33" spans="1:7" ht="12.75" x14ac:dyDescent="0.2">
      <c r="A33" s="375"/>
      <c r="B33" s="68"/>
      <c r="C33" s="68"/>
      <c r="D33" s="199" t="s">
        <v>1085</v>
      </c>
      <c r="E33" s="68"/>
      <c r="F33" s="68"/>
      <c r="G33" s="51" t="str">
        <f t="shared" si="0"/>
        <v>Cortadores de Cable</v>
      </c>
    </row>
    <row r="34" spans="1:7" ht="24" x14ac:dyDescent="0.2">
      <c r="A34" s="375" t="s">
        <v>113</v>
      </c>
      <c r="B34" s="196" t="s">
        <v>1088</v>
      </c>
      <c r="C34" s="202" t="s">
        <v>1092</v>
      </c>
      <c r="D34" s="68"/>
      <c r="E34" s="68"/>
      <c r="F34" s="203" t="s">
        <v>1093</v>
      </c>
      <c r="G34" s="51" t="str">
        <f t="shared" si="0"/>
        <v>40 Computadoras 
(Monitor, Cpu, Mouse, Teclado)CPU Intel Core i7-Séptima generación (7ma)ABA English</v>
      </c>
    </row>
    <row r="35" spans="1:7" ht="24" x14ac:dyDescent="0.2">
      <c r="A35" s="375"/>
      <c r="B35" s="204" t="s">
        <v>1094</v>
      </c>
      <c r="C35" s="202" t="s">
        <v>1095</v>
      </c>
      <c r="D35" s="68"/>
      <c r="E35" s="68"/>
      <c r="F35" s="203" t="s">
        <v>1096</v>
      </c>
      <c r="G35" s="51"/>
    </row>
    <row r="36" spans="1:7" ht="24" x14ac:dyDescent="0.2">
      <c r="A36" s="375"/>
      <c r="B36" s="204" t="s">
        <v>1097</v>
      </c>
      <c r="C36" s="205" t="s">
        <v>1098</v>
      </c>
      <c r="D36" s="68"/>
      <c r="E36" s="68"/>
      <c r="F36" s="206" t="s">
        <v>1099</v>
      </c>
      <c r="G36" s="51"/>
    </row>
    <row r="37" spans="1:7" ht="15.75" customHeight="1" x14ac:dyDescent="0.2">
      <c r="A37" s="375"/>
      <c r="B37" s="204" t="s">
        <v>1100</v>
      </c>
      <c r="C37" s="205" t="s">
        <v>1101</v>
      </c>
      <c r="D37" s="68"/>
      <c r="E37" s="68"/>
      <c r="F37" s="206" t="s">
        <v>1102</v>
      </c>
      <c r="G37" s="51" t="str">
        <f t="shared" si="0"/>
        <v>1 Cañon de ProyecciónEpson EH-TW9200English Learning 
software</v>
      </c>
    </row>
    <row r="38" spans="1:7" ht="12.75" x14ac:dyDescent="0.2">
      <c r="A38" s="375"/>
      <c r="B38" s="204" t="s">
        <v>1103</v>
      </c>
      <c r="C38" s="205" t="s">
        <v>1104</v>
      </c>
      <c r="D38" s="68"/>
      <c r="E38" s="68"/>
      <c r="F38" s="68"/>
      <c r="G38" s="51" t="str">
        <f t="shared" si="0"/>
        <v xml:space="preserve">2 Pizarras electricas  Interactiva </v>
      </c>
    </row>
    <row r="39" spans="1:7" ht="12.75" x14ac:dyDescent="0.2">
      <c r="A39" s="375"/>
      <c r="B39" s="204" t="s">
        <v>1105</v>
      </c>
      <c r="C39" s="205" t="s">
        <v>1106</v>
      </c>
      <c r="D39" s="68"/>
      <c r="E39" s="68"/>
      <c r="F39" s="68"/>
      <c r="G39" s="51" t="str">
        <f t="shared" si="0"/>
        <v>40 MobiliariosMadera o Melamine de 18</v>
      </c>
    </row>
    <row r="40" spans="1:7" ht="12.75" x14ac:dyDescent="0.2">
      <c r="A40" s="375"/>
      <c r="B40" s="204" t="s">
        <v>1107</v>
      </c>
      <c r="C40" s="205" t="s">
        <v>1106</v>
      </c>
      <c r="D40" s="68"/>
      <c r="E40" s="68"/>
      <c r="F40" s="68"/>
      <c r="G40" s="51" t="str">
        <f t="shared" si="0"/>
        <v>OrdenadoresMadera o Melamine de 18</v>
      </c>
    </row>
    <row r="41" spans="1:7" ht="42.75" customHeight="1" x14ac:dyDescent="0.2">
      <c r="A41" s="375" t="s">
        <v>1108</v>
      </c>
      <c r="B41" s="207" t="s">
        <v>1112</v>
      </c>
      <c r="C41" s="207" t="s">
        <v>1113</v>
      </c>
      <c r="D41" s="68"/>
      <c r="E41" s="68"/>
      <c r="F41" s="68"/>
      <c r="G41" s="51" t="str">
        <f t="shared" si="0"/>
        <v>Pizarra- de material acrílico o similar - Adecuada para las dimensiones del laboratorio - Tipo de pared, de preferencia</v>
      </c>
    </row>
    <row r="42" spans="1:7" ht="22.5" customHeight="1" x14ac:dyDescent="0.2">
      <c r="A42" s="375"/>
      <c r="B42" s="208" t="s">
        <v>1044</v>
      </c>
      <c r="C42" s="208" t="s">
        <v>1045</v>
      </c>
      <c r="D42" s="68"/>
      <c r="E42" s="68"/>
      <c r="F42" s="68"/>
      <c r="G42" s="51"/>
    </row>
    <row r="43" spans="1:7" ht="22.5" customHeight="1" x14ac:dyDescent="0.2">
      <c r="A43" s="375"/>
      <c r="B43" s="208" t="s">
        <v>1046</v>
      </c>
      <c r="C43" s="208" t="s">
        <v>1047</v>
      </c>
      <c r="D43" s="68"/>
      <c r="E43" s="68"/>
      <c r="F43" s="68"/>
      <c r="G43" s="51"/>
    </row>
    <row r="44" spans="1:7" ht="19.5" customHeight="1" x14ac:dyDescent="0.2">
      <c r="A44" s="375"/>
      <c r="B44" s="208" t="s">
        <v>1048</v>
      </c>
      <c r="C44" s="208" t="s">
        <v>1049</v>
      </c>
      <c r="D44" s="68"/>
      <c r="E44" s="68"/>
      <c r="F44" s="68"/>
      <c r="G44" s="51"/>
    </row>
    <row r="45" spans="1:7" ht="19.5" customHeight="1" x14ac:dyDescent="0.2">
      <c r="A45" s="375"/>
      <c r="B45" s="208" t="s">
        <v>1050</v>
      </c>
      <c r="C45" s="208" t="s">
        <v>1051</v>
      </c>
      <c r="D45" s="68"/>
      <c r="E45" s="68"/>
      <c r="F45" s="68"/>
      <c r="G45" s="51"/>
    </row>
    <row r="46" spans="1:7" ht="27.75" customHeight="1" x14ac:dyDescent="0.2">
      <c r="A46" s="375"/>
      <c r="B46" s="208" t="s">
        <v>1052</v>
      </c>
      <c r="C46" s="208" t="s">
        <v>1053</v>
      </c>
      <c r="D46" s="68"/>
      <c r="E46" s="68"/>
      <c r="F46" s="68"/>
      <c r="G46" s="51"/>
    </row>
    <row r="47" spans="1:7" ht="25.5" customHeight="1" x14ac:dyDescent="0.2">
      <c r="A47" s="375"/>
      <c r="B47" s="208" t="s">
        <v>1114</v>
      </c>
      <c r="C47" s="208" t="s">
        <v>1053</v>
      </c>
      <c r="D47" s="68"/>
      <c r="E47" s="68"/>
      <c r="F47" s="68"/>
      <c r="G47" s="51"/>
    </row>
    <row r="48" spans="1:7" ht="27" customHeight="1" x14ac:dyDescent="0.2">
      <c r="A48" s="375"/>
      <c r="B48" s="208" t="s">
        <v>1054</v>
      </c>
      <c r="C48" s="208" t="s">
        <v>1055</v>
      </c>
      <c r="D48" s="68"/>
      <c r="E48" s="68"/>
      <c r="F48" s="68"/>
      <c r="G48" s="51"/>
    </row>
    <row r="49" spans="1:7" ht="21.75" customHeight="1" x14ac:dyDescent="0.2">
      <c r="A49" s="375"/>
      <c r="B49" s="208" t="s">
        <v>1057</v>
      </c>
      <c r="C49" s="208" t="s">
        <v>1051</v>
      </c>
      <c r="D49" s="68"/>
      <c r="E49" s="68"/>
      <c r="F49" s="68"/>
      <c r="G49" s="51"/>
    </row>
    <row r="50" spans="1:7" ht="20.25" customHeight="1" x14ac:dyDescent="0.2">
      <c r="A50" s="375"/>
      <c r="B50" s="208" t="s">
        <v>1058</v>
      </c>
      <c r="C50" s="208" t="s">
        <v>1051</v>
      </c>
      <c r="D50" s="68"/>
      <c r="E50" s="68"/>
      <c r="F50" s="68"/>
      <c r="G50" s="51"/>
    </row>
    <row r="51" spans="1:7" ht="18.75" customHeight="1" x14ac:dyDescent="0.2">
      <c r="A51" s="375"/>
      <c r="B51" s="208" t="s">
        <v>1115</v>
      </c>
      <c r="C51" s="208" t="s">
        <v>1051</v>
      </c>
      <c r="D51" s="68"/>
      <c r="E51" s="68"/>
      <c r="F51" s="68"/>
      <c r="G51" s="51"/>
    </row>
    <row r="52" spans="1:7" ht="12.75" x14ac:dyDescent="0.2">
      <c r="A52" s="375"/>
      <c r="B52" s="208" t="s">
        <v>1116</v>
      </c>
      <c r="C52" s="208" t="s">
        <v>1051</v>
      </c>
      <c r="D52" s="68"/>
      <c r="E52" s="68"/>
      <c r="F52" s="68"/>
      <c r="G52" s="51"/>
    </row>
    <row r="53" spans="1:7" ht="12.75" x14ac:dyDescent="0.2">
      <c r="A53" s="375"/>
      <c r="B53" s="208" t="s">
        <v>1059</v>
      </c>
      <c r="C53" s="208" t="s">
        <v>1051</v>
      </c>
      <c r="D53" s="68"/>
      <c r="E53" s="68"/>
      <c r="F53" s="68"/>
      <c r="G53" s="51"/>
    </row>
    <row r="54" spans="1:7" ht="12.75" x14ac:dyDescent="0.2">
      <c r="A54" s="375"/>
      <c r="B54" s="208" t="s">
        <v>1117</v>
      </c>
      <c r="C54" s="208" t="s">
        <v>1118</v>
      </c>
      <c r="D54" s="68"/>
      <c r="E54" s="68"/>
      <c r="F54" s="68"/>
      <c r="G54" s="51"/>
    </row>
    <row r="55" spans="1:7" ht="12.75" x14ac:dyDescent="0.2">
      <c r="A55" s="375"/>
      <c r="B55" s="208" t="s">
        <v>1119</v>
      </c>
      <c r="C55" s="208" t="s">
        <v>1120</v>
      </c>
      <c r="D55" s="68"/>
      <c r="E55" s="68"/>
      <c r="F55" s="68"/>
      <c r="G55" s="51"/>
    </row>
    <row r="56" spans="1:7" ht="12.75" x14ac:dyDescent="0.2">
      <c r="A56" s="375"/>
      <c r="B56" s="208" t="s">
        <v>1121</v>
      </c>
      <c r="C56" s="208" t="s">
        <v>1122</v>
      </c>
      <c r="D56" s="68"/>
      <c r="E56" s="68"/>
      <c r="F56" s="68"/>
      <c r="G56" s="51"/>
    </row>
    <row r="57" spans="1:7" ht="12.75" x14ac:dyDescent="0.2">
      <c r="A57" s="375"/>
      <c r="B57" s="208" t="s">
        <v>1123</v>
      </c>
      <c r="C57" s="208" t="s">
        <v>1120</v>
      </c>
      <c r="D57" s="68"/>
      <c r="E57" s="68"/>
      <c r="F57" s="68"/>
      <c r="G57" s="51"/>
    </row>
    <row r="58" spans="1:7" ht="12.75" x14ac:dyDescent="0.2">
      <c r="A58" s="375"/>
      <c r="B58" s="208" t="s">
        <v>1124</v>
      </c>
      <c r="C58" s="208" t="s">
        <v>1125</v>
      </c>
      <c r="D58" s="68"/>
      <c r="E58" s="68"/>
      <c r="F58" s="68"/>
      <c r="G58" s="51"/>
    </row>
    <row r="59" spans="1:7" ht="12.75" x14ac:dyDescent="0.2">
      <c r="A59" s="375"/>
      <c r="B59" s="208" t="s">
        <v>1126</v>
      </c>
      <c r="C59" s="208" t="s">
        <v>1127</v>
      </c>
      <c r="D59" s="68"/>
      <c r="E59" s="68"/>
      <c r="F59" s="68"/>
      <c r="G59" s="51"/>
    </row>
    <row r="60" spans="1:7" ht="15.75" customHeight="1" x14ac:dyDescent="0.2">
      <c r="A60" s="375"/>
      <c r="B60" s="208" t="s">
        <v>1128</v>
      </c>
      <c r="C60" s="208" t="s">
        <v>1129</v>
      </c>
      <c r="D60" s="68"/>
      <c r="E60" s="68"/>
      <c r="F60" s="68"/>
      <c r="G60" s="51"/>
    </row>
    <row r="61" spans="1:7" ht="75.75" customHeight="1" x14ac:dyDescent="0.2">
      <c r="A61" s="375"/>
      <c r="B61" s="208" t="s">
        <v>1130</v>
      </c>
      <c r="C61" s="208" t="s">
        <v>1131</v>
      </c>
      <c r="D61" s="68"/>
      <c r="E61" s="68"/>
      <c r="F61" s="68"/>
      <c r="G61" s="51"/>
    </row>
    <row r="62" spans="1:7" ht="69.75" customHeight="1" x14ac:dyDescent="0.2">
      <c r="A62" s="375"/>
      <c r="B62" s="208" t="s">
        <v>1132</v>
      </c>
      <c r="C62" s="208" t="s">
        <v>1131</v>
      </c>
      <c r="D62" s="68"/>
      <c r="E62" s="68"/>
      <c r="F62" s="68"/>
      <c r="G62" s="51"/>
    </row>
    <row r="63" spans="1:7" ht="34.5" customHeight="1" x14ac:dyDescent="0.2">
      <c r="A63" s="375"/>
      <c r="B63" s="208" t="s">
        <v>1133</v>
      </c>
      <c r="C63" s="208" t="s">
        <v>1134</v>
      </c>
      <c r="D63" s="68"/>
      <c r="E63" s="68"/>
      <c r="F63" s="68"/>
      <c r="G63" s="51"/>
    </row>
    <row r="64" spans="1:7" ht="15.75" customHeight="1" x14ac:dyDescent="0.2">
      <c r="A64" s="375"/>
      <c r="B64" s="208" t="s">
        <v>1135</v>
      </c>
      <c r="C64" s="208" t="s">
        <v>1136</v>
      </c>
      <c r="D64" s="68"/>
      <c r="E64" s="68"/>
      <c r="F64" s="68"/>
      <c r="G64" s="51"/>
    </row>
    <row r="65" spans="1:7" ht="11.25" customHeight="1" x14ac:dyDescent="0.2">
      <c r="A65" s="375"/>
      <c r="B65" s="208" t="s">
        <v>1137</v>
      </c>
      <c r="C65" s="208" t="s">
        <v>1138</v>
      </c>
      <c r="D65" s="68"/>
      <c r="E65" s="68"/>
      <c r="F65" s="68"/>
      <c r="G65" s="51"/>
    </row>
    <row r="66" spans="1:7" ht="15.75" customHeight="1" x14ac:dyDescent="0.2">
      <c r="A66" s="375"/>
      <c r="B66" s="208" t="s">
        <v>1139</v>
      </c>
      <c r="C66" s="208" t="s">
        <v>1138</v>
      </c>
      <c r="D66" s="68"/>
      <c r="E66" s="68"/>
      <c r="F66" s="68"/>
      <c r="G66" s="51" t="str">
        <f t="shared" si="0"/>
        <v>Kit de entrenamiento de MicrocontroladoresCon grabador y protoboard</v>
      </c>
    </row>
    <row r="67" spans="1:7" ht="12.75" x14ac:dyDescent="0.2">
      <c r="A67" s="375"/>
      <c r="B67" s="208" t="s">
        <v>1140</v>
      </c>
      <c r="C67" s="208" t="s">
        <v>1141</v>
      </c>
      <c r="D67" s="68"/>
      <c r="E67" s="68"/>
      <c r="F67" s="68"/>
      <c r="G67" s="51" t="str">
        <f t="shared" si="0"/>
        <v>Kit de Sensores BiomedicosArduino</v>
      </c>
    </row>
    <row r="68" spans="1:7" ht="12.75" x14ac:dyDescent="0.2">
      <c r="A68" s="375"/>
      <c r="B68" s="208" t="s">
        <v>1142</v>
      </c>
      <c r="C68" s="208" t="s">
        <v>1141</v>
      </c>
      <c r="D68" s="68"/>
      <c r="E68" s="68"/>
      <c r="F68" s="68"/>
      <c r="G68" s="51" t="str">
        <f t="shared" si="0"/>
        <v>Kit de Actuadores BiomedicosArduino</v>
      </c>
    </row>
    <row r="69" spans="1:7" ht="12.75" x14ac:dyDescent="0.2">
      <c r="A69" s="375"/>
      <c r="B69" s="208" t="s">
        <v>1143</v>
      </c>
      <c r="C69" s="208" t="s">
        <v>1141</v>
      </c>
      <c r="D69" s="68"/>
      <c r="E69" s="68"/>
      <c r="F69" s="68"/>
      <c r="G69" s="51"/>
    </row>
    <row r="70" spans="1:7" ht="12.75" x14ac:dyDescent="0.2">
      <c r="A70" s="375"/>
      <c r="B70" s="208" t="s">
        <v>1144</v>
      </c>
      <c r="C70" s="208" t="s">
        <v>1145</v>
      </c>
      <c r="D70" s="68"/>
      <c r="E70" s="68"/>
      <c r="F70" s="68"/>
      <c r="G70" s="51" t="str">
        <f t="shared" si="0"/>
        <v>Impresora 3D300x300x400mm</v>
      </c>
    </row>
    <row r="71" spans="1:7" ht="12.75" x14ac:dyDescent="0.2">
      <c r="A71" s="375" t="s">
        <v>1109</v>
      </c>
      <c r="B71" s="208" t="s">
        <v>1044</v>
      </c>
      <c r="C71" s="208" t="s">
        <v>1045</v>
      </c>
      <c r="D71" s="68"/>
      <c r="E71" s="68"/>
      <c r="F71" s="68"/>
      <c r="G71" s="51" t="str">
        <f t="shared" si="0"/>
        <v>Televisor65" Led Smart</v>
      </c>
    </row>
    <row r="72" spans="1:7" ht="15.75" customHeight="1" x14ac:dyDescent="0.2">
      <c r="A72" s="375"/>
      <c r="B72" s="208" t="s">
        <v>1046</v>
      </c>
      <c r="C72" s="208" t="s">
        <v>1047</v>
      </c>
      <c r="D72" s="68"/>
      <c r="E72" s="68"/>
      <c r="F72" s="68"/>
      <c r="G72" s="51" t="str">
        <f t="shared" si="0"/>
        <v>Rack65" Articulado</v>
      </c>
    </row>
    <row r="73" spans="1:7" ht="12.75" x14ac:dyDescent="0.2">
      <c r="A73" s="375"/>
      <c r="B73" s="208" t="s">
        <v>1048</v>
      </c>
      <c r="C73" s="208" t="s">
        <v>1049</v>
      </c>
      <c r="D73" s="68"/>
      <c r="E73" s="68"/>
      <c r="F73" s="68"/>
      <c r="G73" s="51" t="str">
        <f t="shared" si="0"/>
        <v>Proyector multimediaCon entrada HDMI, VGA, USB y Audio</v>
      </c>
    </row>
    <row r="74" spans="1:7" ht="12.75" x14ac:dyDescent="0.2">
      <c r="A74" s="375"/>
      <c r="B74" s="208" t="s">
        <v>1050</v>
      </c>
      <c r="C74" s="208" t="s">
        <v>1051</v>
      </c>
      <c r="D74" s="68"/>
      <c r="E74" s="68"/>
      <c r="F74" s="68"/>
      <c r="G74" s="51"/>
    </row>
    <row r="75" spans="1:7" ht="12.75" x14ac:dyDescent="0.2">
      <c r="A75" s="375"/>
      <c r="B75" s="208" t="s">
        <v>1052</v>
      </c>
      <c r="C75" s="208" t="s">
        <v>1053</v>
      </c>
      <c r="D75" s="68"/>
      <c r="E75" s="68"/>
      <c r="F75" s="68"/>
      <c r="G75" s="51"/>
    </row>
    <row r="76" spans="1:7" ht="12.75" x14ac:dyDescent="0.2">
      <c r="A76" s="375"/>
      <c r="B76" s="208" t="s">
        <v>1054</v>
      </c>
      <c r="C76" s="208" t="s">
        <v>1055</v>
      </c>
      <c r="D76" s="68"/>
      <c r="E76" s="68"/>
      <c r="F76" s="68"/>
      <c r="G76" s="51"/>
    </row>
    <row r="77" spans="1:7" ht="12.75" x14ac:dyDescent="0.2">
      <c r="A77" s="375"/>
      <c r="B77" s="208" t="s">
        <v>1057</v>
      </c>
      <c r="C77" s="208" t="s">
        <v>1051</v>
      </c>
      <c r="D77" s="68"/>
      <c r="E77" s="68"/>
      <c r="F77" s="68"/>
      <c r="G77" s="51"/>
    </row>
    <row r="78" spans="1:7" ht="12.75" x14ac:dyDescent="0.2">
      <c r="A78" s="375"/>
      <c r="B78" s="208" t="s">
        <v>1058</v>
      </c>
      <c r="C78" s="208" t="s">
        <v>1051</v>
      </c>
      <c r="D78" s="68"/>
      <c r="E78" s="68"/>
      <c r="F78" s="68"/>
      <c r="G78" s="51"/>
    </row>
    <row r="79" spans="1:7" ht="12.75" x14ac:dyDescent="0.2">
      <c r="A79" s="375"/>
      <c r="B79" s="208" t="s">
        <v>1115</v>
      </c>
      <c r="C79" s="208" t="s">
        <v>1051</v>
      </c>
      <c r="D79" s="68"/>
      <c r="E79" s="68"/>
      <c r="F79" s="68"/>
      <c r="G79" s="51"/>
    </row>
    <row r="80" spans="1:7" ht="12.75" x14ac:dyDescent="0.2">
      <c r="A80" s="375"/>
      <c r="B80" s="208" t="s">
        <v>1116</v>
      </c>
      <c r="C80" s="208" t="s">
        <v>1051</v>
      </c>
      <c r="D80" s="68"/>
      <c r="E80" s="68"/>
      <c r="F80" s="68"/>
      <c r="G80" s="51"/>
    </row>
    <row r="81" spans="1:7" ht="12.75" x14ac:dyDescent="0.2">
      <c r="A81" s="375"/>
      <c r="B81" s="208" t="s">
        <v>1059</v>
      </c>
      <c r="C81" s="208" t="s">
        <v>1051</v>
      </c>
      <c r="D81" s="68"/>
      <c r="E81" s="68"/>
      <c r="F81" s="68"/>
      <c r="G81" s="51"/>
    </row>
    <row r="82" spans="1:7" ht="12.75" x14ac:dyDescent="0.2">
      <c r="A82" s="375"/>
      <c r="B82" s="208" t="s">
        <v>1119</v>
      </c>
      <c r="C82" s="208" t="s">
        <v>1051</v>
      </c>
      <c r="D82" s="68"/>
      <c r="E82" s="68"/>
      <c r="F82" s="68"/>
      <c r="G82" s="51"/>
    </row>
    <row r="83" spans="1:7" ht="12.75" x14ac:dyDescent="0.2">
      <c r="A83" s="375"/>
      <c r="B83" s="208" t="s">
        <v>1146</v>
      </c>
      <c r="C83" s="208" t="s">
        <v>1120</v>
      </c>
      <c r="D83" s="68"/>
      <c r="E83" s="68"/>
      <c r="F83" s="68"/>
      <c r="G83" s="51"/>
    </row>
    <row r="84" spans="1:7" ht="12.75" x14ac:dyDescent="0.2">
      <c r="A84" s="375"/>
      <c r="B84" s="208" t="s">
        <v>1147</v>
      </c>
      <c r="C84" s="208" t="s">
        <v>1120</v>
      </c>
      <c r="D84" s="68"/>
      <c r="E84" s="68"/>
      <c r="F84" s="68"/>
      <c r="G84" s="51"/>
    </row>
    <row r="85" spans="1:7" ht="12.75" x14ac:dyDescent="0.2">
      <c r="A85" s="375"/>
      <c r="B85" s="208" t="s">
        <v>1148</v>
      </c>
      <c r="C85" s="208" t="s">
        <v>1120</v>
      </c>
      <c r="D85" s="68"/>
      <c r="E85" s="68"/>
      <c r="F85" s="68"/>
      <c r="G85" s="51"/>
    </row>
    <row r="86" spans="1:7" ht="24" x14ac:dyDescent="0.2">
      <c r="A86" s="375"/>
      <c r="B86" s="208" t="s">
        <v>1149</v>
      </c>
      <c r="C86" s="208" t="s">
        <v>1150</v>
      </c>
      <c r="D86" s="68"/>
      <c r="E86" s="68"/>
      <c r="F86" s="68"/>
      <c r="G86" s="51"/>
    </row>
    <row r="87" spans="1:7" ht="24" x14ac:dyDescent="0.2">
      <c r="A87" s="375"/>
      <c r="B87" s="208" t="s">
        <v>1151</v>
      </c>
      <c r="C87" s="208" t="s">
        <v>1152</v>
      </c>
      <c r="D87" s="68"/>
      <c r="E87" s="68"/>
      <c r="F87" s="68"/>
      <c r="G87" s="51" t="str">
        <f t="shared" si="0"/>
        <v>Banco de ensayo para transformadores electricosConfigurable y rectificable</v>
      </c>
    </row>
    <row r="88" spans="1:7" ht="12.75" x14ac:dyDescent="0.2">
      <c r="A88" s="375"/>
      <c r="B88" s="208" t="s">
        <v>1153</v>
      </c>
      <c r="C88" s="208" t="s">
        <v>1154</v>
      </c>
      <c r="D88" s="68"/>
      <c r="E88" s="68"/>
      <c r="F88" s="68"/>
      <c r="G88" s="51" t="str">
        <f t="shared" si="0"/>
        <v>Analizador de redesFluke, 3 fases</v>
      </c>
    </row>
    <row r="89" spans="1:7" ht="12.75" x14ac:dyDescent="0.2">
      <c r="A89" s="375" t="s">
        <v>1110</v>
      </c>
      <c r="B89" s="208" t="s">
        <v>1044</v>
      </c>
      <c r="C89" s="208" t="s">
        <v>1045</v>
      </c>
      <c r="D89" s="68"/>
      <c r="E89" s="68"/>
      <c r="F89" s="68"/>
      <c r="G89" s="51" t="str">
        <f t="shared" si="0"/>
        <v>Televisor65" Led Smart</v>
      </c>
    </row>
    <row r="90" spans="1:7" ht="12.75" x14ac:dyDescent="0.2">
      <c r="A90" s="375"/>
      <c r="B90" s="208" t="s">
        <v>1046</v>
      </c>
      <c r="C90" s="208" t="s">
        <v>1047</v>
      </c>
      <c r="D90" s="68"/>
      <c r="E90" s="68"/>
      <c r="F90" s="68"/>
      <c r="G90" s="51"/>
    </row>
    <row r="91" spans="1:7" ht="12.75" x14ac:dyDescent="0.2">
      <c r="A91" s="375"/>
      <c r="B91" s="208" t="s">
        <v>1048</v>
      </c>
      <c r="C91" s="208" t="s">
        <v>1049</v>
      </c>
      <c r="D91" s="68"/>
      <c r="E91" s="68"/>
      <c r="F91" s="68"/>
      <c r="G91" s="51"/>
    </row>
    <row r="92" spans="1:7" ht="12.75" x14ac:dyDescent="0.2">
      <c r="A92" s="375"/>
      <c r="B92" s="208" t="s">
        <v>1050</v>
      </c>
      <c r="C92" s="208" t="s">
        <v>1051</v>
      </c>
      <c r="D92" s="68"/>
      <c r="E92" s="68"/>
      <c r="F92" s="68"/>
      <c r="G92" s="51"/>
    </row>
    <row r="93" spans="1:7" ht="12.75" x14ac:dyDescent="0.2">
      <c r="A93" s="375"/>
      <c r="B93" s="208" t="s">
        <v>1052</v>
      </c>
      <c r="C93" s="208" t="s">
        <v>1053</v>
      </c>
      <c r="D93" s="68"/>
      <c r="E93" s="68"/>
      <c r="F93" s="68"/>
      <c r="G93" s="51"/>
    </row>
    <row r="94" spans="1:7" ht="12.75" x14ac:dyDescent="0.2">
      <c r="A94" s="375"/>
      <c r="B94" s="208" t="s">
        <v>1054</v>
      </c>
      <c r="C94" s="208" t="s">
        <v>1055</v>
      </c>
      <c r="D94" s="68"/>
      <c r="E94" s="68"/>
      <c r="F94" s="68"/>
      <c r="G94" s="51"/>
    </row>
    <row r="95" spans="1:7" ht="12.75" x14ac:dyDescent="0.2">
      <c r="A95" s="375"/>
      <c r="B95" s="208" t="s">
        <v>1057</v>
      </c>
      <c r="C95" s="208" t="s">
        <v>1051</v>
      </c>
      <c r="D95" s="68"/>
      <c r="E95" s="68"/>
      <c r="F95" s="68"/>
      <c r="G95" s="51"/>
    </row>
    <row r="96" spans="1:7" ht="12.75" x14ac:dyDescent="0.2">
      <c r="A96" s="375"/>
      <c r="B96" s="208" t="s">
        <v>1058</v>
      </c>
      <c r="C96" s="208" t="s">
        <v>1051</v>
      </c>
      <c r="D96" s="68"/>
      <c r="E96" s="68"/>
      <c r="F96" s="68"/>
      <c r="G96" s="51"/>
    </row>
    <row r="97" spans="1:7" ht="12.75" x14ac:dyDescent="0.2">
      <c r="A97" s="375"/>
      <c r="B97" s="208" t="s">
        <v>1116</v>
      </c>
      <c r="C97" s="208" t="s">
        <v>1051</v>
      </c>
      <c r="D97" s="68"/>
      <c r="E97" s="68"/>
      <c r="F97" s="68"/>
      <c r="G97" s="51"/>
    </row>
    <row r="98" spans="1:7" ht="25.5" customHeight="1" x14ac:dyDescent="0.2">
      <c r="A98" s="375"/>
      <c r="B98" s="208" t="s">
        <v>1059</v>
      </c>
      <c r="C98" s="208" t="s">
        <v>1051</v>
      </c>
      <c r="D98" s="68"/>
      <c r="E98" s="68"/>
      <c r="F98" s="68"/>
      <c r="G98" s="51"/>
    </row>
    <row r="99" spans="1:7" ht="26.25" customHeight="1" x14ac:dyDescent="0.2">
      <c r="A99" s="375"/>
      <c r="B99" s="208" t="s">
        <v>1155</v>
      </c>
      <c r="C99" s="208" t="s">
        <v>1156</v>
      </c>
      <c r="D99" s="68"/>
      <c r="E99" s="68"/>
      <c r="F99" s="68"/>
      <c r="G99" s="51"/>
    </row>
    <row r="100" spans="1:7" ht="12.75" x14ac:dyDescent="0.2">
      <c r="A100" s="375"/>
      <c r="B100" s="208" t="s">
        <v>1114</v>
      </c>
      <c r="C100" s="208" t="s">
        <v>1157</v>
      </c>
      <c r="D100" s="68"/>
      <c r="E100" s="68"/>
      <c r="F100" s="68"/>
      <c r="G100" s="51"/>
    </row>
    <row r="101" spans="1:7" ht="12.75" x14ac:dyDescent="0.2">
      <c r="A101" s="375"/>
      <c r="B101" s="208" t="s">
        <v>1119</v>
      </c>
      <c r="C101" s="208" t="s">
        <v>1158</v>
      </c>
      <c r="D101" s="68"/>
      <c r="E101" s="68"/>
      <c r="F101" s="68"/>
      <c r="G101" s="51"/>
    </row>
    <row r="102" spans="1:7" ht="24" x14ac:dyDescent="0.2">
      <c r="A102" s="375"/>
      <c r="B102" s="208" t="s">
        <v>1159</v>
      </c>
      <c r="C102" s="208" t="s">
        <v>1160</v>
      </c>
      <c r="D102" s="68"/>
      <c r="E102" s="68"/>
      <c r="F102" s="68"/>
      <c r="G102" s="51"/>
    </row>
    <row r="103" spans="1:7" ht="24" x14ac:dyDescent="0.2">
      <c r="A103" s="375"/>
      <c r="B103" s="208" t="s">
        <v>1161</v>
      </c>
      <c r="C103" s="208" t="s">
        <v>1160</v>
      </c>
      <c r="D103" s="68"/>
      <c r="E103" s="68"/>
      <c r="F103" s="68"/>
      <c r="G103" s="51"/>
    </row>
    <row r="104" spans="1:7" ht="12.75" x14ac:dyDescent="0.2">
      <c r="A104" s="375"/>
      <c r="B104" s="208" t="s">
        <v>1162</v>
      </c>
      <c r="C104" s="208" t="s">
        <v>1160</v>
      </c>
      <c r="D104" s="68"/>
      <c r="E104" s="68"/>
      <c r="F104" s="68"/>
      <c r="G104" s="51"/>
    </row>
    <row r="105" spans="1:7" ht="12.75" x14ac:dyDescent="0.2">
      <c r="A105" s="375"/>
      <c r="B105" s="208" t="s">
        <v>1163</v>
      </c>
      <c r="C105" s="208" t="s">
        <v>1160</v>
      </c>
      <c r="D105" s="68"/>
      <c r="E105" s="68"/>
      <c r="F105" s="68"/>
      <c r="G105" s="51"/>
    </row>
    <row r="106" spans="1:7" ht="12.75" x14ac:dyDescent="0.2">
      <c r="A106" s="375"/>
      <c r="B106" s="208" t="s">
        <v>1164</v>
      </c>
      <c r="C106" s="208" t="s">
        <v>1165</v>
      </c>
      <c r="D106" s="68"/>
      <c r="E106" s="68"/>
      <c r="F106" s="68"/>
      <c r="G106" s="51"/>
    </row>
    <row r="107" spans="1:7" ht="12.75" x14ac:dyDescent="0.2">
      <c r="A107" s="375"/>
      <c r="B107" s="208" t="s">
        <v>1166</v>
      </c>
      <c r="C107" s="208" t="s">
        <v>1051</v>
      </c>
      <c r="D107" s="68"/>
      <c r="E107" s="68"/>
      <c r="F107" s="68"/>
      <c r="G107" s="51"/>
    </row>
    <row r="108" spans="1:7" ht="24" x14ac:dyDescent="0.2">
      <c r="A108" s="375"/>
      <c r="B108" s="208" t="s">
        <v>1167</v>
      </c>
      <c r="C108" s="208" t="s">
        <v>1160</v>
      </c>
      <c r="D108" s="68"/>
      <c r="E108" s="68"/>
      <c r="F108" s="68"/>
      <c r="G108" s="51"/>
    </row>
    <row r="109" spans="1:7" ht="24" x14ac:dyDescent="0.2">
      <c r="A109" s="375"/>
      <c r="B109" s="208" t="s">
        <v>1168</v>
      </c>
      <c r="C109" s="208" t="s">
        <v>1160</v>
      </c>
      <c r="D109" s="68"/>
      <c r="E109" s="68"/>
      <c r="F109" s="68"/>
      <c r="G109" s="51"/>
    </row>
    <row r="110" spans="1:7" ht="24" x14ac:dyDescent="0.2">
      <c r="A110" s="375"/>
      <c r="B110" s="208" t="s">
        <v>1169</v>
      </c>
      <c r="C110" s="208" t="s">
        <v>1170</v>
      </c>
      <c r="D110" s="68"/>
      <c r="E110" s="68"/>
      <c r="F110" s="68"/>
      <c r="G110" s="51"/>
    </row>
    <row r="111" spans="1:7" ht="57.75" customHeight="1" x14ac:dyDescent="0.2">
      <c r="A111" s="375"/>
      <c r="B111" s="208" t="s">
        <v>1171</v>
      </c>
      <c r="C111" s="208" t="s">
        <v>1160</v>
      </c>
      <c r="D111" s="68"/>
      <c r="E111" s="68"/>
      <c r="F111" s="68"/>
      <c r="G111" s="51"/>
    </row>
    <row r="112" spans="1:7" ht="24" x14ac:dyDescent="0.2">
      <c r="A112" s="375"/>
      <c r="B112" s="208" t="s">
        <v>1172</v>
      </c>
      <c r="C112" s="208" t="s">
        <v>1173</v>
      </c>
      <c r="D112" s="68"/>
      <c r="E112" s="68"/>
      <c r="F112" s="68"/>
      <c r="G112" s="51"/>
    </row>
    <row r="113" spans="1:7" ht="17.25" customHeight="1" x14ac:dyDescent="0.2">
      <c r="A113" s="375"/>
      <c r="B113" s="208" t="s">
        <v>1119</v>
      </c>
      <c r="C113" s="208" t="s">
        <v>1120</v>
      </c>
      <c r="D113" s="68"/>
      <c r="E113" s="68"/>
      <c r="F113" s="68"/>
      <c r="G113" s="51"/>
    </row>
    <row r="114" spans="1:7" ht="29.25" customHeight="1" x14ac:dyDescent="0.2">
      <c r="A114" s="375"/>
      <c r="B114" s="208" t="s">
        <v>1121</v>
      </c>
      <c r="C114" s="208" t="s">
        <v>1125</v>
      </c>
      <c r="D114" s="68"/>
      <c r="E114" s="68"/>
      <c r="F114" s="68"/>
      <c r="G114" s="51"/>
    </row>
    <row r="115" spans="1:7" ht="24.75" customHeight="1" x14ac:dyDescent="0.2">
      <c r="A115" s="375"/>
      <c r="B115" s="208" t="s">
        <v>1123</v>
      </c>
      <c r="C115" s="208" t="s">
        <v>1120</v>
      </c>
      <c r="D115" s="68"/>
      <c r="E115" s="68"/>
      <c r="F115" s="68"/>
      <c r="G115" s="51"/>
    </row>
    <row r="116" spans="1:7" ht="12.75" x14ac:dyDescent="0.2">
      <c r="A116" s="375"/>
      <c r="B116" s="208" t="s">
        <v>1174</v>
      </c>
      <c r="C116" s="208" t="s">
        <v>1175</v>
      </c>
      <c r="D116" s="68"/>
      <c r="E116" s="68"/>
      <c r="F116" s="68"/>
      <c r="G116" s="51"/>
    </row>
    <row r="117" spans="1:7" ht="15.75" customHeight="1" x14ac:dyDescent="0.2">
      <c r="A117" s="375"/>
      <c r="B117" s="208" t="s">
        <v>1176</v>
      </c>
      <c r="C117" s="208" t="s">
        <v>1120</v>
      </c>
      <c r="D117" s="68"/>
      <c r="E117" s="68"/>
      <c r="F117" s="68"/>
      <c r="G117" s="51" t="str">
        <f t="shared" si="0"/>
        <v>Tester de RedFluke</v>
      </c>
    </row>
    <row r="118" spans="1:7" ht="12.75" x14ac:dyDescent="0.2">
      <c r="A118" s="375"/>
      <c r="B118" s="208" t="s">
        <v>1177</v>
      </c>
      <c r="C118" s="208" t="s">
        <v>1051</v>
      </c>
      <c r="D118" s="68"/>
      <c r="E118" s="68"/>
      <c r="F118" s="68"/>
      <c r="G118" s="51" t="str">
        <f t="shared" si="0"/>
        <v>Crimper RJ45Estandar</v>
      </c>
    </row>
    <row r="119" spans="1:7" ht="12.75" x14ac:dyDescent="0.2">
      <c r="A119" s="375"/>
      <c r="B119" s="208" t="s">
        <v>1178</v>
      </c>
      <c r="C119" s="208" t="s">
        <v>1120</v>
      </c>
      <c r="D119" s="68"/>
      <c r="E119" s="68"/>
      <c r="F119" s="68"/>
      <c r="G119" s="51" t="str">
        <f t="shared" si="0"/>
        <v>HandHeldFluke</v>
      </c>
    </row>
    <row r="120" spans="1:7" ht="24" x14ac:dyDescent="0.2">
      <c r="A120" s="375"/>
      <c r="B120" s="208" t="s">
        <v>1179</v>
      </c>
      <c r="C120" s="208" t="s">
        <v>1141</v>
      </c>
      <c r="D120" s="68"/>
      <c r="E120" s="68"/>
      <c r="F120" s="68"/>
      <c r="G120" s="51" t="str">
        <f t="shared" si="0"/>
        <v>Modulo de comunicación inalambricaArduino</v>
      </c>
    </row>
    <row r="121" spans="1:7" ht="60" x14ac:dyDescent="0.2">
      <c r="A121" s="375" t="s">
        <v>1111</v>
      </c>
      <c r="B121" s="208" t="s">
        <v>1180</v>
      </c>
      <c r="C121" s="208" t="s">
        <v>1181</v>
      </c>
      <c r="D121" s="68"/>
      <c r="E121" s="68"/>
      <c r="F121" s="68"/>
      <c r="G121" s="51" t="str">
        <f t="shared" si="0"/>
        <v>Kit de EPP'sCasco, lentes, careta para soldar, careta de corte, lunas, respirador facial, filtros, botas dielectricas, mandil de cuero, guantes de cuero, y tapones auditivos.</v>
      </c>
    </row>
    <row r="122" spans="1:7" ht="12.75" x14ac:dyDescent="0.2">
      <c r="A122" s="375"/>
      <c r="B122" s="208" t="s">
        <v>1182</v>
      </c>
      <c r="C122" s="208" t="s">
        <v>1183</v>
      </c>
      <c r="D122" s="68"/>
      <c r="E122" s="68"/>
      <c r="F122" s="68"/>
      <c r="G122" s="51"/>
    </row>
    <row r="123" spans="1:7" ht="12.75" x14ac:dyDescent="0.2">
      <c r="A123" s="375"/>
      <c r="B123" s="208" t="s">
        <v>1184</v>
      </c>
      <c r="C123" s="208" t="s">
        <v>1185</v>
      </c>
      <c r="D123" s="68"/>
      <c r="E123" s="68"/>
      <c r="F123" s="68"/>
      <c r="G123" s="51"/>
    </row>
    <row r="124" spans="1:7" ht="12.75" x14ac:dyDescent="0.2">
      <c r="A124" s="375"/>
      <c r="B124" s="208" t="s">
        <v>1186</v>
      </c>
      <c r="C124" s="208" t="s">
        <v>1185</v>
      </c>
      <c r="D124" s="68"/>
      <c r="E124" s="68"/>
      <c r="F124" s="68"/>
      <c r="G124" s="51"/>
    </row>
    <row r="125" spans="1:7" ht="12.75" x14ac:dyDescent="0.2">
      <c r="A125" s="375"/>
      <c r="B125" s="208" t="s">
        <v>1187</v>
      </c>
      <c r="C125" s="208" t="s">
        <v>1188</v>
      </c>
      <c r="D125" s="68"/>
      <c r="E125" s="68"/>
      <c r="F125" s="68"/>
      <c r="G125" s="51"/>
    </row>
    <row r="126" spans="1:7" ht="24" x14ac:dyDescent="0.2">
      <c r="A126" s="375"/>
      <c r="B126" s="208" t="s">
        <v>1189</v>
      </c>
      <c r="C126" s="208" t="s">
        <v>1190</v>
      </c>
      <c r="D126" s="68"/>
      <c r="E126" s="68"/>
      <c r="F126" s="68"/>
      <c r="G126" s="51"/>
    </row>
    <row r="127" spans="1:7" ht="24" x14ac:dyDescent="0.2">
      <c r="A127" s="375"/>
      <c r="B127" s="208" t="s">
        <v>1191</v>
      </c>
      <c r="C127" s="208" t="s">
        <v>1192</v>
      </c>
      <c r="D127" s="68"/>
      <c r="E127" s="68"/>
      <c r="F127" s="68"/>
      <c r="G127" s="51"/>
    </row>
    <row r="128" spans="1:7" ht="24" x14ac:dyDescent="0.2">
      <c r="A128" s="375"/>
      <c r="B128" s="208" t="s">
        <v>1193</v>
      </c>
      <c r="C128" s="208" t="s">
        <v>1194</v>
      </c>
      <c r="D128" s="68"/>
      <c r="E128" s="68"/>
      <c r="F128" s="68"/>
      <c r="G128" s="51"/>
    </row>
    <row r="129" spans="1:7" ht="12.75" x14ac:dyDescent="0.2">
      <c r="A129" s="375"/>
      <c r="B129" s="208" t="s">
        <v>1195</v>
      </c>
      <c r="C129" s="208" t="s">
        <v>1196</v>
      </c>
      <c r="D129" s="68"/>
      <c r="E129" s="68"/>
      <c r="F129" s="68"/>
      <c r="G129" s="51"/>
    </row>
    <row r="130" spans="1:7" ht="12.75" x14ac:dyDescent="0.2">
      <c r="A130" s="375"/>
      <c r="B130" s="208" t="s">
        <v>1197</v>
      </c>
      <c r="C130" s="208" t="s">
        <v>1198</v>
      </c>
      <c r="D130" s="68"/>
      <c r="E130" s="68"/>
      <c r="F130" s="68"/>
      <c r="G130" s="51"/>
    </row>
    <row r="131" spans="1:7" ht="12.75" x14ac:dyDescent="0.2">
      <c r="A131" s="375"/>
      <c r="B131" s="208" t="s">
        <v>1199</v>
      </c>
      <c r="C131" s="208" t="s">
        <v>1200</v>
      </c>
      <c r="D131" s="68"/>
      <c r="E131" s="68"/>
      <c r="F131" s="68"/>
      <c r="G131" s="51"/>
    </row>
    <row r="132" spans="1:7" ht="12.75" x14ac:dyDescent="0.2">
      <c r="A132" s="375"/>
      <c r="B132" s="208" t="s">
        <v>1201</v>
      </c>
      <c r="C132" s="208" t="s">
        <v>1202</v>
      </c>
      <c r="D132" s="68"/>
      <c r="E132" s="68"/>
      <c r="F132" s="68"/>
      <c r="G132" s="51"/>
    </row>
    <row r="133" spans="1:7" ht="12.75" x14ac:dyDescent="0.2">
      <c r="A133" s="375"/>
      <c r="B133" s="208" t="s">
        <v>1203</v>
      </c>
      <c r="C133" s="208" t="s">
        <v>1204</v>
      </c>
      <c r="D133" s="68"/>
      <c r="E133" s="68"/>
      <c r="F133" s="68"/>
      <c r="G133" s="51"/>
    </row>
    <row r="134" spans="1:7" ht="12.75" x14ac:dyDescent="0.2">
      <c r="A134" s="375"/>
      <c r="B134" s="208" t="s">
        <v>1205</v>
      </c>
      <c r="C134" s="208" t="s">
        <v>1206</v>
      </c>
      <c r="D134" s="68"/>
      <c r="E134" s="68"/>
      <c r="F134" s="68"/>
      <c r="G134" s="51"/>
    </row>
    <row r="135" spans="1:7" ht="12.75" x14ac:dyDescent="0.2">
      <c r="A135" s="375"/>
      <c r="B135" s="208" t="s">
        <v>1207</v>
      </c>
      <c r="C135" s="208" t="s">
        <v>1208</v>
      </c>
      <c r="D135" s="68"/>
      <c r="E135" s="68"/>
      <c r="F135" s="68"/>
      <c r="G135" s="51"/>
    </row>
    <row r="136" spans="1:7" ht="15.75" customHeight="1" x14ac:dyDescent="0.2">
      <c r="A136" s="375"/>
      <c r="B136" s="208" t="s">
        <v>1209</v>
      </c>
      <c r="C136" s="208" t="s">
        <v>1210</v>
      </c>
      <c r="D136" s="68"/>
      <c r="E136" s="68"/>
      <c r="F136" s="68"/>
      <c r="G136" s="51" t="str">
        <f t="shared" si="0"/>
        <v>Esmeril de banco2HP</v>
      </c>
    </row>
    <row r="137" spans="1:7" ht="12.75" x14ac:dyDescent="0.2">
      <c r="A137" s="375"/>
      <c r="B137" s="208" t="s">
        <v>1211</v>
      </c>
      <c r="C137" s="208" t="s">
        <v>1212</v>
      </c>
      <c r="D137" s="68"/>
      <c r="E137" s="68"/>
      <c r="F137" s="68"/>
      <c r="G137" s="51" t="str">
        <f t="shared" si="0"/>
        <v>Roladora manualPara trabajo en chapa</v>
      </c>
    </row>
    <row r="138" spans="1:7" ht="12.75" x14ac:dyDescent="0.2">
      <c r="A138" s="375"/>
      <c r="B138" s="208" t="s">
        <v>1213</v>
      </c>
      <c r="C138" s="208" t="s">
        <v>1212</v>
      </c>
      <c r="D138" s="68"/>
      <c r="E138" s="68"/>
      <c r="F138" s="68"/>
      <c r="G138" s="51" t="str">
        <f t="shared" si="0"/>
        <v>Dobladora manualPara trabajo en chapa</v>
      </c>
    </row>
    <row r="139" spans="1:7" ht="12.75" x14ac:dyDescent="0.2">
      <c r="A139" s="375"/>
      <c r="B139" s="208" t="s">
        <v>1214</v>
      </c>
      <c r="C139" s="208" t="s">
        <v>1212</v>
      </c>
      <c r="D139" s="68"/>
      <c r="E139" s="68"/>
      <c r="F139" s="68"/>
      <c r="G139" s="51" t="str">
        <f t="shared" si="0"/>
        <v>Cizalla manualPara trabajo en chapa</v>
      </c>
    </row>
    <row r="140" spans="1:7" ht="12.75" x14ac:dyDescent="0.2">
      <c r="A140" s="375" t="s">
        <v>1218</v>
      </c>
      <c r="B140" s="208" t="s">
        <v>1114</v>
      </c>
      <c r="C140" s="208" t="s">
        <v>1051</v>
      </c>
      <c r="D140" s="68"/>
      <c r="E140" s="68"/>
      <c r="F140" s="68"/>
      <c r="G140" s="51" t="str">
        <f t="shared" si="0"/>
        <v>Computadora de escritorioEstandar</v>
      </c>
    </row>
    <row r="141" spans="1:7" ht="15.75" customHeight="1" x14ac:dyDescent="0.2">
      <c r="A141" s="375"/>
      <c r="B141" s="208" t="s">
        <v>1215</v>
      </c>
      <c r="C141" s="208" t="s">
        <v>1053</v>
      </c>
      <c r="D141" s="68"/>
      <c r="E141" s="68"/>
      <c r="F141" s="68"/>
      <c r="G141" s="51" t="str">
        <f t="shared" si="0"/>
        <v>Modulo para computadorDe ultima generacion</v>
      </c>
    </row>
    <row r="142" spans="1:7" ht="12.75" x14ac:dyDescent="0.2">
      <c r="A142" s="375"/>
      <c r="B142" s="208" t="s">
        <v>1059</v>
      </c>
      <c r="C142" s="208" t="s">
        <v>1051</v>
      </c>
      <c r="D142" s="68"/>
      <c r="E142" s="68"/>
      <c r="F142" s="68"/>
      <c r="G142" s="51" t="str">
        <f t="shared" si="0"/>
        <v>Sillas ergonomicasEstandar</v>
      </c>
    </row>
    <row r="143" spans="1:7" ht="12.75" x14ac:dyDescent="0.2">
      <c r="A143" s="375"/>
      <c r="B143" s="208" t="s">
        <v>1216</v>
      </c>
      <c r="C143" s="208" t="s">
        <v>1051</v>
      </c>
      <c r="D143" s="68"/>
      <c r="E143" s="68"/>
      <c r="F143" s="68"/>
      <c r="G143" s="51" t="str">
        <f t="shared" si="0"/>
        <v>ArmarioEstandar</v>
      </c>
    </row>
    <row r="144" spans="1:7" ht="12" customHeight="1" x14ac:dyDescent="0.2">
      <c r="A144" s="375"/>
      <c r="B144" s="208" t="s">
        <v>1217</v>
      </c>
      <c r="C144" s="208" t="s">
        <v>1051</v>
      </c>
      <c r="D144" s="68"/>
      <c r="E144" s="68"/>
      <c r="F144" s="68"/>
      <c r="G144" s="51" t="str">
        <f t="shared" si="0"/>
        <v>EstantesEstandar</v>
      </c>
    </row>
    <row r="145" spans="1:7" ht="3.75" hidden="1" customHeight="1" x14ac:dyDescent="0.2">
      <c r="A145" s="375" t="s">
        <v>79</v>
      </c>
      <c r="B145" s="68"/>
      <c r="C145" s="68"/>
      <c r="D145" s="68"/>
      <c r="E145" s="68"/>
      <c r="F145" s="68"/>
      <c r="G145" s="51" t="str">
        <f t="shared" si="0"/>
        <v/>
      </c>
    </row>
    <row r="146" spans="1:7" ht="15.75" hidden="1" customHeight="1" x14ac:dyDescent="0.2">
      <c r="A146" s="375"/>
      <c r="B146" s="68"/>
      <c r="C146" s="68"/>
      <c r="D146" s="68"/>
      <c r="E146" s="68"/>
      <c r="F146" s="68"/>
      <c r="G146" s="51" t="str">
        <f t="shared" si="0"/>
        <v/>
      </c>
    </row>
    <row r="147" spans="1:7" ht="12.75" hidden="1" x14ac:dyDescent="0.2">
      <c r="A147" s="375"/>
      <c r="B147" s="68"/>
      <c r="C147" s="68"/>
      <c r="D147" s="68"/>
      <c r="E147" s="68"/>
      <c r="F147" s="68"/>
      <c r="G147" s="51" t="str">
        <f t="shared" si="0"/>
        <v/>
      </c>
    </row>
    <row r="148" spans="1:7" ht="12.75" hidden="1" x14ac:dyDescent="0.2">
      <c r="A148" s="375"/>
      <c r="B148" s="68"/>
      <c r="C148" s="68"/>
      <c r="D148" s="68"/>
      <c r="E148" s="68"/>
      <c r="F148" s="68"/>
      <c r="G148" s="51" t="str">
        <f t="shared" si="0"/>
        <v/>
      </c>
    </row>
    <row r="149" spans="1:7" ht="12.75" hidden="1" x14ac:dyDescent="0.2">
      <c r="A149" s="375"/>
      <c r="B149" s="68"/>
      <c r="C149" s="68"/>
      <c r="D149" s="68"/>
      <c r="E149" s="68"/>
      <c r="F149" s="68"/>
      <c r="G149" s="51" t="str">
        <f t="shared" si="0"/>
        <v/>
      </c>
    </row>
    <row r="150" spans="1:7" ht="12.75" hidden="1" x14ac:dyDescent="0.2">
      <c r="A150" s="375" t="s">
        <v>80</v>
      </c>
      <c r="B150" s="68"/>
      <c r="C150" s="68"/>
      <c r="D150" s="68"/>
      <c r="E150" s="68"/>
      <c r="F150" s="68"/>
      <c r="G150" s="51" t="str">
        <f t="shared" si="0"/>
        <v/>
      </c>
    </row>
    <row r="151" spans="1:7" ht="5.25" hidden="1" customHeight="1" x14ac:dyDescent="0.2">
      <c r="A151" s="375"/>
      <c r="B151" s="68"/>
      <c r="C151" s="68"/>
      <c r="D151" s="68"/>
      <c r="E151" s="68"/>
      <c r="F151" s="68"/>
      <c r="G151" s="51" t="str">
        <f t="shared" si="0"/>
        <v/>
      </c>
    </row>
    <row r="152" spans="1:7" ht="12.75" hidden="1" x14ac:dyDescent="0.2">
      <c r="A152" s="375"/>
      <c r="B152" s="68"/>
      <c r="C152" s="68"/>
      <c r="D152" s="68"/>
      <c r="E152" s="68"/>
      <c r="F152" s="68"/>
      <c r="G152" s="51" t="str">
        <f t="shared" si="0"/>
        <v/>
      </c>
    </row>
    <row r="153" spans="1:7" ht="12.75" hidden="1" x14ac:dyDescent="0.2">
      <c r="A153" s="375"/>
      <c r="B153" s="68"/>
      <c r="C153" s="68"/>
      <c r="D153" s="68"/>
      <c r="E153" s="68"/>
      <c r="F153" s="68"/>
      <c r="G153" s="51" t="str">
        <f t="shared" si="0"/>
        <v/>
      </c>
    </row>
    <row r="154" spans="1:7" ht="12.75" hidden="1" x14ac:dyDescent="0.2">
      <c r="A154" s="375"/>
      <c r="B154" s="68"/>
      <c r="C154" s="68"/>
      <c r="D154" s="68"/>
      <c r="E154" s="68"/>
      <c r="F154" s="68"/>
      <c r="G154" s="51" t="str">
        <f t="shared" si="0"/>
        <v/>
      </c>
    </row>
    <row r="155" spans="1:7" ht="12.75" hidden="1" x14ac:dyDescent="0.2">
      <c r="A155" s="375" t="s">
        <v>106</v>
      </c>
      <c r="B155" s="68"/>
      <c r="C155" s="68"/>
      <c r="D155" s="68"/>
      <c r="E155" s="68"/>
      <c r="F155" s="68"/>
      <c r="G155" s="51" t="str">
        <f t="shared" si="0"/>
        <v/>
      </c>
    </row>
    <row r="156" spans="1:7" ht="15.75" hidden="1" customHeight="1" x14ac:dyDescent="0.2">
      <c r="A156" s="375"/>
      <c r="B156" s="68"/>
      <c r="C156" s="68"/>
      <c r="D156" s="68"/>
      <c r="E156" s="68"/>
      <c r="F156" s="68"/>
      <c r="G156" s="51" t="str">
        <f t="shared" si="0"/>
        <v/>
      </c>
    </row>
    <row r="157" spans="1:7" ht="12.75" hidden="1" x14ac:dyDescent="0.2">
      <c r="A157" s="375"/>
      <c r="B157" s="68"/>
      <c r="C157" s="68"/>
      <c r="D157" s="68"/>
      <c r="E157" s="68"/>
      <c r="F157" s="68"/>
      <c r="G157" s="51" t="str">
        <f t="shared" si="0"/>
        <v/>
      </c>
    </row>
    <row r="158" spans="1:7" ht="12.75" hidden="1" x14ac:dyDescent="0.2">
      <c r="A158" s="375"/>
      <c r="B158" s="68"/>
      <c r="C158" s="68"/>
      <c r="D158" s="68"/>
      <c r="E158" s="68"/>
      <c r="F158" s="68"/>
      <c r="G158" s="51" t="str">
        <f t="shared" si="0"/>
        <v/>
      </c>
    </row>
    <row r="159" spans="1:7" ht="12.75" hidden="1" x14ac:dyDescent="0.2">
      <c r="A159" s="375"/>
      <c r="B159" s="68"/>
      <c r="C159" s="68"/>
      <c r="D159" s="68"/>
      <c r="E159" s="68"/>
      <c r="F159" s="68"/>
      <c r="G159" s="51" t="str">
        <f t="shared" si="0"/>
        <v/>
      </c>
    </row>
    <row r="160" spans="1:7" ht="12.75" hidden="1" x14ac:dyDescent="0.2">
      <c r="A160" s="375" t="s">
        <v>107</v>
      </c>
      <c r="B160" s="68"/>
      <c r="C160" s="68"/>
      <c r="D160" s="68"/>
      <c r="E160" s="68"/>
      <c r="F160" s="68"/>
      <c r="G160" s="51" t="str">
        <f t="shared" si="0"/>
        <v/>
      </c>
    </row>
    <row r="161" spans="1:7" ht="15.75" hidden="1" customHeight="1" x14ac:dyDescent="0.2">
      <c r="A161" s="375"/>
      <c r="B161" s="68"/>
      <c r="C161" s="68"/>
      <c r="D161" s="68"/>
      <c r="E161" s="68"/>
      <c r="F161" s="68"/>
      <c r="G161" s="51" t="str">
        <f t="shared" si="0"/>
        <v/>
      </c>
    </row>
    <row r="162" spans="1:7" ht="12.75" hidden="1" x14ac:dyDescent="0.2">
      <c r="A162" s="375"/>
      <c r="B162" s="68"/>
      <c r="C162" s="68"/>
      <c r="D162" s="68"/>
      <c r="E162" s="68"/>
      <c r="F162" s="68"/>
      <c r="G162" s="51" t="str">
        <f t="shared" si="0"/>
        <v/>
      </c>
    </row>
    <row r="163" spans="1:7" ht="12.75" hidden="1" x14ac:dyDescent="0.2">
      <c r="A163" s="375"/>
      <c r="B163" s="68"/>
      <c r="C163" s="68"/>
      <c r="D163" s="68"/>
      <c r="E163" s="68"/>
      <c r="F163" s="68"/>
      <c r="G163" s="51" t="str">
        <f t="shared" si="0"/>
        <v/>
      </c>
    </row>
    <row r="164" spans="1:7" ht="12.75" hidden="1" x14ac:dyDescent="0.2">
      <c r="A164" s="375"/>
      <c r="B164" s="68"/>
      <c r="C164" s="68"/>
      <c r="D164" s="68"/>
      <c r="E164" s="68"/>
      <c r="F164" s="68"/>
      <c r="G164" s="51" t="str">
        <f t="shared" si="0"/>
        <v/>
      </c>
    </row>
    <row r="165" spans="1:7" ht="12.75" hidden="1" x14ac:dyDescent="0.2">
      <c r="A165" s="375" t="s">
        <v>108</v>
      </c>
      <c r="B165" s="68"/>
      <c r="C165" s="68"/>
      <c r="D165" s="68"/>
      <c r="E165" s="68"/>
      <c r="F165" s="68"/>
      <c r="G165" s="51" t="str">
        <f t="shared" si="0"/>
        <v/>
      </c>
    </row>
    <row r="166" spans="1:7" ht="15.75" hidden="1" customHeight="1" x14ac:dyDescent="0.2">
      <c r="A166" s="375"/>
      <c r="B166" s="68"/>
      <c r="C166" s="68"/>
      <c r="D166" s="68"/>
      <c r="E166" s="68"/>
      <c r="F166" s="68"/>
      <c r="G166" s="51" t="str">
        <f t="shared" si="0"/>
        <v/>
      </c>
    </row>
    <row r="167" spans="1:7" ht="6" hidden="1" customHeight="1" x14ac:dyDescent="0.2">
      <c r="A167" s="375"/>
      <c r="B167" s="68"/>
      <c r="C167" s="68"/>
      <c r="D167" s="68"/>
      <c r="E167" s="68"/>
      <c r="F167" s="68"/>
      <c r="G167" s="51" t="str">
        <f t="shared" si="0"/>
        <v/>
      </c>
    </row>
    <row r="168" spans="1:7" ht="12.75" hidden="1" x14ac:dyDescent="0.2">
      <c r="A168" s="375"/>
      <c r="B168" s="68"/>
      <c r="C168" s="68"/>
      <c r="D168" s="68"/>
      <c r="E168" s="68"/>
      <c r="F168" s="68"/>
      <c r="G168" s="51" t="str">
        <f t="shared" si="0"/>
        <v/>
      </c>
    </row>
    <row r="169" spans="1:7" ht="12.75" hidden="1" x14ac:dyDescent="0.2">
      <c r="A169" s="375"/>
      <c r="B169" s="68"/>
      <c r="C169" s="68"/>
      <c r="D169" s="68"/>
      <c r="E169" s="68"/>
      <c r="F169" s="68"/>
      <c r="G169" s="51" t="str">
        <f t="shared" ref="G169:G179" si="1">CONCATENATE(B169,C169,D169,E169,F169)</f>
        <v/>
      </c>
    </row>
    <row r="170" spans="1:7" ht="12.75" hidden="1" x14ac:dyDescent="0.2">
      <c r="A170" s="375" t="s">
        <v>109</v>
      </c>
      <c r="B170" s="68"/>
      <c r="C170" s="68"/>
      <c r="D170" s="68"/>
      <c r="E170" s="68"/>
      <c r="F170" s="68"/>
      <c r="G170" s="51" t="str">
        <f t="shared" si="1"/>
        <v/>
      </c>
    </row>
    <row r="171" spans="1:7" ht="15.75" hidden="1" customHeight="1" x14ac:dyDescent="0.2">
      <c r="A171" s="375"/>
      <c r="B171" s="68"/>
      <c r="C171" s="68"/>
      <c r="D171" s="68"/>
      <c r="E171" s="68"/>
      <c r="F171" s="68"/>
      <c r="G171" s="51" t="str">
        <f t="shared" si="1"/>
        <v/>
      </c>
    </row>
    <row r="172" spans="1:7" ht="12.75" hidden="1" x14ac:dyDescent="0.2">
      <c r="A172" s="375"/>
      <c r="B172" s="68"/>
      <c r="C172" s="68"/>
      <c r="D172" s="68"/>
      <c r="E172" s="68"/>
      <c r="F172" s="68"/>
      <c r="G172" s="51" t="str">
        <f t="shared" si="1"/>
        <v/>
      </c>
    </row>
    <row r="173" spans="1:7" ht="12.75" hidden="1" x14ac:dyDescent="0.2">
      <c r="A173" s="375"/>
      <c r="B173" s="68"/>
      <c r="C173" s="68"/>
      <c r="D173" s="68"/>
      <c r="E173" s="68"/>
      <c r="F173" s="68"/>
      <c r="G173" s="51" t="str">
        <f t="shared" si="1"/>
        <v/>
      </c>
    </row>
    <row r="174" spans="1:7" ht="12.75" hidden="1" x14ac:dyDescent="0.2">
      <c r="A174" s="375"/>
      <c r="B174" s="68"/>
      <c r="C174" s="68"/>
      <c r="D174" s="68"/>
      <c r="E174" s="68"/>
      <c r="F174" s="68"/>
      <c r="G174" s="51" t="str">
        <f t="shared" si="1"/>
        <v/>
      </c>
    </row>
    <row r="175" spans="1:7" ht="12.75" hidden="1" x14ac:dyDescent="0.2">
      <c r="A175" s="375" t="s">
        <v>110</v>
      </c>
      <c r="B175" s="68"/>
      <c r="C175" s="68"/>
      <c r="D175" s="68"/>
      <c r="E175" s="68"/>
      <c r="F175" s="68"/>
      <c r="G175" s="51" t="str">
        <f t="shared" si="1"/>
        <v/>
      </c>
    </row>
    <row r="176" spans="1:7" ht="15.75" hidden="1" customHeight="1" x14ac:dyDescent="0.2">
      <c r="A176" s="375"/>
      <c r="B176" s="68"/>
      <c r="C176" s="68"/>
      <c r="D176" s="68"/>
      <c r="E176" s="68"/>
      <c r="F176" s="68"/>
      <c r="G176" s="51" t="str">
        <f t="shared" si="1"/>
        <v/>
      </c>
    </row>
    <row r="177" spans="1:7" ht="12.75" hidden="1" x14ac:dyDescent="0.2">
      <c r="A177" s="375"/>
      <c r="B177" s="68"/>
      <c r="C177" s="68"/>
      <c r="D177" s="68"/>
      <c r="E177" s="68"/>
      <c r="F177" s="68"/>
      <c r="G177" s="51" t="str">
        <f t="shared" si="1"/>
        <v/>
      </c>
    </row>
    <row r="178" spans="1:7" ht="12.75" hidden="1" x14ac:dyDescent="0.2">
      <c r="A178" s="375"/>
      <c r="B178" s="68"/>
      <c r="C178" s="68"/>
      <c r="D178" s="68"/>
      <c r="E178" s="68"/>
      <c r="F178" s="68"/>
      <c r="G178" s="51" t="str">
        <f t="shared" si="1"/>
        <v/>
      </c>
    </row>
    <row r="179" spans="1:7" ht="12.75" hidden="1" x14ac:dyDescent="0.2">
      <c r="A179" s="375"/>
      <c r="B179" s="68"/>
      <c r="C179" s="68"/>
      <c r="D179" s="68"/>
      <c r="E179" s="68"/>
      <c r="F179" s="68"/>
      <c r="G179" s="51" t="str">
        <f t="shared" si="1"/>
        <v/>
      </c>
    </row>
    <row r="180" spans="1:7" ht="96" customHeight="1" x14ac:dyDescent="0.2">
      <c r="A180" s="379" t="s">
        <v>48</v>
      </c>
      <c r="B180" s="379"/>
      <c r="C180" s="379"/>
      <c r="D180" s="379"/>
      <c r="E180" s="379"/>
      <c r="F180" s="379"/>
      <c r="G180" s="51" t="str">
        <f>CONCATENATE(A180,B180,C180,D180,E180,F180)</f>
        <v>*Se considera el código de la carrera del CNOF
Pautas generales: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v>
      </c>
    </row>
  </sheetData>
  <sheetProtection algorithmName="SHA-512" hashValue="hZKET80jWUPnSZKr8nf18a2X8LGGiY1TAJy+2A6W6FaTFrHPzgAZtYDpmB5T3sgDpsykLkA1Lfvh4uL8rLpwpg==" saltValue="hLogZqK8FYR4WyEGBAAQvg==" spinCount="100000" sheet="1" objects="1" scenarios="1" formatCells="0" formatRows="0" insertRows="0" deleteRows="0" autoFilter="0"/>
  <autoFilter ref="A13:G180" xr:uid="{00000000-0009-0000-0000-000008000000}">
    <filterColumn colId="1" showButton="0"/>
  </autoFilter>
  <mergeCells count="26">
    <mergeCell ref="A121:A139"/>
    <mergeCell ref="A140:A144"/>
    <mergeCell ref="A145:A149"/>
    <mergeCell ref="A175:A179"/>
    <mergeCell ref="A180:F180"/>
    <mergeCell ref="A170:A174"/>
    <mergeCell ref="A165:A169"/>
    <mergeCell ref="A160:A164"/>
    <mergeCell ref="A155:A159"/>
    <mergeCell ref="A150:A154"/>
    <mergeCell ref="G13:G14"/>
    <mergeCell ref="A89:A120"/>
    <mergeCell ref="A1:F1"/>
    <mergeCell ref="B3:D3"/>
    <mergeCell ref="B11:C11"/>
    <mergeCell ref="E11:F11"/>
    <mergeCell ref="A13:A14"/>
    <mergeCell ref="B13:C13"/>
    <mergeCell ref="D13:D14"/>
    <mergeCell ref="E13:E14"/>
    <mergeCell ref="F13:F14"/>
    <mergeCell ref="A15:A21"/>
    <mergeCell ref="A22:A33"/>
    <mergeCell ref="A34:A40"/>
    <mergeCell ref="A41:A70"/>
    <mergeCell ref="A71:A88"/>
  </mergeCells>
  <conditionalFormatting sqref="C22:C33">
    <cfRule type="containsBlanks" dxfId="21" priority="28">
      <formula>LEN(TRIM(C22))=0</formula>
    </cfRule>
  </conditionalFormatting>
  <conditionalFormatting sqref="C41">
    <cfRule type="containsBlanks" dxfId="20" priority="20">
      <formula>LEN(TRIM(C41))=0</formula>
    </cfRule>
  </conditionalFormatting>
  <conditionalFormatting sqref="C42:C53 C55:C56">
    <cfRule type="containsBlanks" dxfId="19" priority="18">
      <formula>LEN(TRIM(D54))=0</formula>
    </cfRule>
  </conditionalFormatting>
  <conditionalFormatting sqref="C54">
    <cfRule type="containsBlanks" dxfId="18" priority="19">
      <formula>LEN(TRIM(C54))=0</formula>
    </cfRule>
  </conditionalFormatting>
  <conditionalFormatting sqref="C57:C68">
    <cfRule type="containsBlanks" dxfId="17" priority="172">
      <formula>LEN(TRIM(D70))=0</formula>
    </cfRule>
  </conditionalFormatting>
  <conditionalFormatting sqref="C69:C70">
    <cfRule type="containsBlanks" dxfId="16" priority="16">
      <formula>LEN(TRIM(D81))=0</formula>
    </cfRule>
  </conditionalFormatting>
  <conditionalFormatting sqref="C71:C73 C75 C77:C85 C88">
    <cfRule type="containsBlanks" dxfId="15" priority="12">
      <formula>LEN(TRIM(D86))=0</formula>
    </cfRule>
  </conditionalFormatting>
  <conditionalFormatting sqref="C74">
    <cfRule type="containsBlanks" dxfId="14" priority="14">
      <formula>LEN(TRIM(D91))=0</formula>
    </cfRule>
  </conditionalFormatting>
  <conditionalFormatting sqref="C76">
    <cfRule type="containsBlanks" dxfId="13" priority="15">
      <formula>LEN(TRIM(#REF!))=0</formula>
    </cfRule>
  </conditionalFormatting>
  <conditionalFormatting sqref="C86:C87">
    <cfRule type="containsBlanks" dxfId="12" priority="13">
      <formula>LEN(TRIM(C86))=0</formula>
    </cfRule>
  </conditionalFormatting>
  <conditionalFormatting sqref="C89:C101 C116:C120">
    <cfRule type="containsBlanks" dxfId="11" priority="4">
      <formula>LEN(TRIM(C116))=0</formula>
    </cfRule>
  </conditionalFormatting>
  <conditionalFormatting sqref="C102:C105 C107">
    <cfRule type="containsBlanks" dxfId="10" priority="5">
      <formula>LEN(TRIM(D106))=0</formula>
    </cfRule>
  </conditionalFormatting>
  <conditionalFormatting sqref="C106">
    <cfRule type="containsBlanks" dxfId="9" priority="6">
      <formula>LEN(TRIM(C106))=0</formula>
    </cfRule>
  </conditionalFormatting>
  <conditionalFormatting sqref="C108:C109">
    <cfRule type="containsBlanks" dxfId="8" priority="8">
      <formula>LEN(TRIM(C108))=0</formula>
    </cfRule>
  </conditionalFormatting>
  <conditionalFormatting sqref="C110 C113:C115">
    <cfRule type="containsBlanks" dxfId="7" priority="7">
      <formula>LEN(TRIM(C112))=0</formula>
    </cfRule>
  </conditionalFormatting>
  <conditionalFormatting sqref="C111:C112">
    <cfRule type="containsBlanks" dxfId="6" priority="10">
      <formula>LEN(TRIM(C111))=0</formula>
    </cfRule>
  </conditionalFormatting>
  <conditionalFormatting sqref="C121:C144">
    <cfRule type="containsBlanks" dxfId="5" priority="1">
      <formula>LEN(TRIM(C121))=0</formula>
    </cfRule>
  </conditionalFormatting>
  <conditionalFormatting sqref="C15:F21">
    <cfRule type="containsBlanks" dxfId="4" priority="25">
      <formula>LEN(TRIM(C15))=0</formula>
    </cfRule>
  </conditionalFormatting>
  <conditionalFormatting sqref="C145:F179">
    <cfRule type="containsBlanks" dxfId="3" priority="32">
      <formula>LEN(TRIM(C145))=0</formula>
    </cfRule>
  </conditionalFormatting>
  <conditionalFormatting sqref="D34:E37 D38:F144">
    <cfRule type="containsBlanks" dxfId="2" priority="24">
      <formula>LEN(TRIM(D34))=0</formula>
    </cfRule>
  </conditionalFormatting>
  <conditionalFormatting sqref="E22:E26 E27:F33">
    <cfRule type="containsBlanks" dxfId="1" priority="31">
      <formula>LEN(TRIM(E22))=0</formula>
    </cfRule>
  </conditionalFormatting>
  <pageMargins left="0.31496062992125984" right="0.31496062992125984" top="0.35433070866141736"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Perfil_Egreso</vt:lpstr>
      <vt:lpstr>Programa_Estudio</vt:lpstr>
      <vt:lpstr>Capacidades</vt:lpstr>
      <vt:lpstr>Organización_Modular</vt:lpstr>
      <vt:lpstr>M1</vt:lpstr>
      <vt:lpstr>M2</vt:lpstr>
      <vt:lpstr>M3</vt:lpstr>
      <vt:lpstr>Itinerario</vt:lpstr>
      <vt:lpstr>Ambiente_Equipamiento</vt:lpstr>
      <vt:lpstr>Asoc_ambiente_UD</vt:lpstr>
      <vt:lpstr>CheckUD</vt:lpstr>
      <vt:lpstr>Check Amb</vt:lpstr>
      <vt:lpstr>Ambiente_Equipamiento!Área_de_impresión</vt:lpstr>
      <vt:lpstr>Asoc_ambiente_UD!Área_de_impresión</vt:lpstr>
      <vt:lpstr>Itinerario!Área_de_impresión</vt:lpstr>
      <vt:lpstr>Organización_Modular!Área_de_impresión</vt:lpstr>
      <vt:lpstr>Perfil_Egreso!Área_de_impresión</vt:lpstr>
      <vt:lpstr>Programa_Estudio!Área_de_impresión</vt:lpstr>
      <vt:lpstr>Programa_Estudio!Títulos_a_imprimir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Paquiyauri</dc:creator>
  <cp:lastModifiedBy>Usuario</cp:lastModifiedBy>
  <cp:lastPrinted>2022-02-09T18:07:34Z</cp:lastPrinted>
  <dcterms:created xsi:type="dcterms:W3CDTF">2017-10-11T14:49:30Z</dcterms:created>
  <dcterms:modified xsi:type="dcterms:W3CDTF">2024-06-11T17:37:33Z</dcterms:modified>
</cp:coreProperties>
</file>