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Usuario\Desktop\PLANES DE ESTUDIO\"/>
    </mc:Choice>
  </mc:AlternateContent>
  <bookViews>
    <workbookView xWindow="0" yWindow="0" windowWidth="20490" windowHeight="7350" tabRatio="740" activeTab="8"/>
  </bookViews>
  <sheets>
    <sheet name="Perfil_Egreso" sheetId="41" r:id="rId1"/>
    <sheet name="Programa_Estudio" sheetId="3" r:id="rId2"/>
    <sheet name="Capacidades" sheetId="53" r:id="rId3"/>
    <sheet name="Organización_Modular" sheetId="49" r:id="rId4"/>
    <sheet name="M1" sheetId="55" r:id="rId5"/>
    <sheet name="M2" sheetId="59" r:id="rId6"/>
    <sheet name="M3" sheetId="60" r:id="rId7"/>
    <sheet name="M4" sheetId="61" r:id="rId8"/>
    <sheet name="Itinerario" sheetId="51" r:id="rId9"/>
    <sheet name="Ambiente_Equipamiento" sheetId="54" r:id="rId10"/>
    <sheet name="Asoc_ambiente_UD" sheetId="52" r:id="rId11"/>
    <sheet name="CheckUD" sheetId="64" r:id="rId12"/>
    <sheet name="Check Amb" sheetId="66" r:id="rId13"/>
  </sheets>
  <definedNames>
    <definedName name="_xlnm._FilterDatabase" localSheetId="9" hidden="1">Ambiente_Equipamiento!$A$13:$G$142</definedName>
    <definedName name="_xlnm._FilterDatabase" localSheetId="10" hidden="1">Asoc_ambiente_UD!$A$13:$F$48</definedName>
    <definedName name="_xlnm._FilterDatabase" localSheetId="2" hidden="1">Capacidades!$A$9:$M$133</definedName>
    <definedName name="_xlnm._FilterDatabase" localSheetId="8" hidden="1">Itinerario!$A$21:$X$62</definedName>
    <definedName name="_xlnm._FilterDatabase" localSheetId="4" hidden="1">'M1'!$A$16:$M$67</definedName>
    <definedName name="_xlnm._FilterDatabase" localSheetId="5" hidden="1">'M2'!$A$16:$M$55</definedName>
    <definedName name="_xlnm._FilterDatabase" localSheetId="6" hidden="1">'M3'!$A$16:$M$89</definedName>
    <definedName name="_xlnm._FilterDatabase" localSheetId="7" hidden="1">'M4'!$A$16:$M$57</definedName>
    <definedName name="_xlnm._FilterDatabase" localSheetId="3" hidden="1">Organización_Modular!$A$9:$J$48</definedName>
    <definedName name="_xlnm._FilterDatabase" localSheetId="0" hidden="1">Perfil_Egreso!$A$17:$F$38</definedName>
    <definedName name="_xlnm._FilterDatabase" localSheetId="1" hidden="1">Programa_Estudio!$A$14:$G$87</definedName>
    <definedName name="_xlnm.Print_Area" localSheetId="9">Ambiente_Equipamiento!$A$1:$F$142</definedName>
    <definedName name="_xlnm.Print_Area" localSheetId="10">Asoc_ambiente_UD!$A$1:$F$48</definedName>
    <definedName name="_xlnm.Print_Area" localSheetId="8">Itinerario!$A$1:$W$62</definedName>
    <definedName name="_xlnm.Print_Area" localSheetId="3">Organización_Modular!$A$1:$G$48</definedName>
    <definedName name="_xlnm.Print_Area" localSheetId="0">Perfil_Egreso!$A$1:$E$38</definedName>
    <definedName name="_xlnm.Print_Area" localSheetId="1">Programa_Estudio!$A$1:$F$87</definedName>
    <definedName name="_xlnm.Print_Titles" localSheetId="1">Programa_Estudio!$1:$6</definedName>
  </definedNames>
  <calcPr calcId="181029"/>
  <pivotCaches>
    <pivotCache cacheId="2" r:id="rId14"/>
  </pivotCaches>
  <fileRecoveryPr autoRecover="0"/>
</workbook>
</file>

<file path=xl/calcChain.xml><?xml version="1.0" encoding="utf-8"?>
<calcChain xmlns="http://schemas.openxmlformats.org/spreadsheetml/2006/main">
  <c r="G69" i="3" l="1"/>
  <c r="I69" i="3"/>
  <c r="G82" i="3" l="1"/>
  <c r="G83" i="3"/>
  <c r="G84" i="3"/>
  <c r="G85" i="3"/>
  <c r="T52" i="51" l="1"/>
  <c r="R51" i="51"/>
  <c r="N59" i="51"/>
  <c r="O59" i="51"/>
  <c r="P59" i="51"/>
  <c r="Q59" i="51"/>
  <c r="J45" i="49"/>
  <c r="L128" i="53" l="1"/>
  <c r="D46" i="49" s="1"/>
  <c r="I83" i="3"/>
  <c r="I84" i="3"/>
  <c r="I85" i="3"/>
  <c r="D43" i="51" l="1"/>
  <c r="N44" i="51"/>
  <c r="N45" i="51"/>
  <c r="F46" i="52" l="1"/>
  <c r="E46" i="52"/>
  <c r="D46" i="52"/>
  <c r="A39" i="59"/>
  <c r="L121" i="53"/>
  <c r="A35" i="61" s="1"/>
  <c r="A66" i="60"/>
  <c r="A60" i="60"/>
  <c r="B59" i="60"/>
  <c r="A55" i="60"/>
  <c r="M92" i="53"/>
  <c r="B57" i="60" s="1"/>
  <c r="M93" i="53"/>
  <c r="B58" i="60" s="1"/>
  <c r="M94" i="53"/>
  <c r="M90" i="53"/>
  <c r="B55" i="60" s="1"/>
  <c r="M91" i="53"/>
  <c r="B56" i="60" s="1"/>
  <c r="M95" i="53"/>
  <c r="B60" i="60" s="1"/>
  <c r="A52" i="60"/>
  <c r="A43" i="55"/>
  <c r="P58" i="51"/>
  <c r="T59" i="51"/>
  <c r="W59" i="51"/>
  <c r="V59" i="51"/>
  <c r="U59" i="51"/>
  <c r="S59" i="51"/>
  <c r="R59" i="51"/>
  <c r="J52" i="51"/>
  <c r="C59" i="51"/>
  <c r="D59" i="51"/>
  <c r="E42" i="61"/>
  <c r="F42" i="61"/>
  <c r="I42" i="61" s="1"/>
  <c r="G42" i="61"/>
  <c r="J42" i="61" s="1"/>
  <c r="H42" i="61"/>
  <c r="A42" i="61"/>
  <c r="G35" i="61"/>
  <c r="J35" i="61" s="1"/>
  <c r="D42" i="61"/>
  <c r="D35" i="61"/>
  <c r="M47" i="61"/>
  <c r="B45" i="49"/>
  <c r="D52" i="51"/>
  <c r="F52" i="51" s="1"/>
  <c r="U52" i="51"/>
  <c r="V52" i="51"/>
  <c r="K42" i="61" l="1"/>
  <c r="K52" i="51"/>
  <c r="L52" i="51"/>
  <c r="P52" i="51"/>
  <c r="Q52" i="51"/>
  <c r="I52" i="51"/>
  <c r="H52" i="51"/>
  <c r="W52" i="51"/>
  <c r="M52" i="51" s="1"/>
  <c r="O52" i="51"/>
  <c r="G52" i="51"/>
  <c r="N52" i="51"/>
  <c r="D45" i="49"/>
  <c r="A73" i="3"/>
  <c r="D39" i="49"/>
  <c r="D38" i="49"/>
  <c r="D37" i="49"/>
  <c r="D36" i="49"/>
  <c r="M130" i="53"/>
  <c r="B44" i="61" s="1"/>
  <c r="M131" i="53"/>
  <c r="B45" i="61" s="1"/>
  <c r="M132" i="53"/>
  <c r="B46" i="61" s="1"/>
  <c r="M121" i="53"/>
  <c r="B35" i="61" s="1"/>
  <c r="M122" i="53"/>
  <c r="B36" i="61" s="1"/>
  <c r="M123" i="53"/>
  <c r="B37" i="61" s="1"/>
  <c r="M124" i="53"/>
  <c r="B38" i="61" s="1"/>
  <c r="M125" i="53"/>
  <c r="B39" i="61" s="1"/>
  <c r="M126" i="53"/>
  <c r="B40" i="61" s="1"/>
  <c r="M127" i="53"/>
  <c r="B41" i="61" s="1"/>
  <c r="M128" i="53"/>
  <c r="B42" i="61" s="1"/>
  <c r="M129" i="53"/>
  <c r="B43" i="61" s="1"/>
  <c r="X52" i="51" l="1"/>
  <c r="M101" i="53"/>
  <c r="B66" i="60" s="1"/>
  <c r="M102" i="53"/>
  <c r="B67" i="60" s="1"/>
  <c r="M103" i="53"/>
  <c r="B68" i="60" s="1"/>
  <c r="M104" i="53"/>
  <c r="B69" i="60" s="1"/>
  <c r="M105" i="53"/>
  <c r="B70" i="60" s="1"/>
  <c r="M106" i="53"/>
  <c r="B71" i="60" s="1"/>
  <c r="M55" i="53"/>
  <c r="B45" i="55" s="1"/>
  <c r="M54" i="53"/>
  <c r="B44" i="55" s="1"/>
  <c r="M53" i="53"/>
  <c r="B43" i="55" s="1"/>
  <c r="M52" i="53"/>
  <c r="M51" i="53"/>
  <c r="M50" i="53"/>
  <c r="M49" i="53"/>
  <c r="M48" i="53"/>
  <c r="M47" i="53"/>
  <c r="M46" i="53"/>
  <c r="L81" i="53" l="1"/>
  <c r="L84" i="53"/>
  <c r="M99" i="53" l="1"/>
  <c r="B64" i="60" s="1"/>
  <c r="M97" i="53"/>
  <c r="B62" i="60" s="1"/>
  <c r="M96" i="53"/>
  <c r="B61" i="60" s="1"/>
  <c r="F47" i="52" l="1"/>
  <c r="F45" i="52"/>
  <c r="F44" i="52"/>
  <c r="B44" i="52"/>
  <c r="F43" i="52"/>
  <c r="F42" i="52"/>
  <c r="B42" i="52"/>
  <c r="F41" i="52"/>
  <c r="F40" i="52"/>
  <c r="F39" i="52"/>
  <c r="B39" i="52"/>
  <c r="F38" i="52"/>
  <c r="B38" i="52"/>
  <c r="F37" i="52"/>
  <c r="B37" i="52"/>
  <c r="F36" i="52"/>
  <c r="B36" i="52"/>
  <c r="F35" i="52"/>
  <c r="B35" i="52"/>
  <c r="F34" i="52"/>
  <c r="B34" i="52"/>
  <c r="F33" i="52"/>
  <c r="B33" i="52"/>
  <c r="F32" i="52"/>
  <c r="F30" i="52"/>
  <c r="F29" i="52"/>
  <c r="B29" i="52"/>
  <c r="F28" i="52"/>
  <c r="F27" i="52"/>
  <c r="B27" i="52"/>
  <c r="F26" i="52"/>
  <c r="B26" i="52"/>
  <c r="F25" i="52"/>
  <c r="B25" i="52"/>
  <c r="F24" i="52"/>
  <c r="F23" i="52"/>
  <c r="F22" i="52"/>
  <c r="F21" i="52"/>
  <c r="B21" i="52"/>
  <c r="F20" i="52"/>
  <c r="B20" i="52"/>
  <c r="F19" i="52"/>
  <c r="F18" i="52"/>
  <c r="F17" i="52"/>
  <c r="F16" i="52"/>
  <c r="F15" i="52"/>
  <c r="F14" i="52"/>
  <c r="B14" i="52"/>
  <c r="E11" i="52"/>
  <c r="B11" i="52"/>
  <c r="B9" i="52"/>
  <c r="F7" i="52"/>
  <c r="D7" i="52"/>
  <c r="B7" i="52"/>
  <c r="A7" i="52"/>
  <c r="F5" i="52"/>
  <c r="D5" i="52"/>
  <c r="B5" i="52"/>
  <c r="F3" i="52"/>
  <c r="B3" i="52"/>
  <c r="G142" i="54"/>
  <c r="G141" i="54"/>
  <c r="G140" i="54"/>
  <c r="G133" i="54"/>
  <c r="G132" i="54"/>
  <c r="G131" i="54"/>
  <c r="G130" i="54"/>
  <c r="G129" i="54"/>
  <c r="G128" i="54"/>
  <c r="G127" i="54"/>
  <c r="G126" i="54"/>
  <c r="G125" i="54"/>
  <c r="G124" i="54"/>
  <c r="G123" i="54"/>
  <c r="G122" i="54"/>
  <c r="G88" i="54"/>
  <c r="G87" i="54"/>
  <c r="G86" i="54"/>
  <c r="G85" i="54"/>
  <c r="G82" i="54"/>
  <c r="G81" i="54"/>
  <c r="G80" i="54"/>
  <c r="G79" i="54"/>
  <c r="G78" i="54"/>
  <c r="G77" i="54"/>
  <c r="G76" i="54"/>
  <c r="G75" i="54"/>
  <c r="G74" i="54"/>
  <c r="G73" i="54"/>
  <c r="G72" i="54"/>
  <c r="G71" i="54"/>
  <c r="G70" i="54"/>
  <c r="G69" i="54"/>
  <c r="G68" i="54"/>
  <c r="G67" i="54"/>
  <c r="G66" i="54"/>
  <c r="G65" i="54"/>
  <c r="G64" i="54"/>
  <c r="G63" i="54"/>
  <c r="G62" i="54"/>
  <c r="G61" i="54"/>
  <c r="G60" i="54"/>
  <c r="G59" i="54"/>
  <c r="G53" i="54"/>
  <c r="G52" i="54"/>
  <c r="G51" i="54"/>
  <c r="G50" i="54"/>
  <c r="G47" i="54"/>
  <c r="G46" i="54"/>
  <c r="G45" i="54"/>
  <c r="G44" i="54"/>
  <c r="G43" i="54"/>
  <c r="G42" i="54"/>
  <c r="G38" i="54"/>
  <c r="G37" i="54"/>
  <c r="G33" i="54"/>
  <c r="G32" i="54"/>
  <c r="G31" i="54"/>
  <c r="G30" i="54"/>
  <c r="G29" i="54"/>
  <c r="G28" i="54"/>
  <c r="G25" i="54"/>
  <c r="G24" i="54"/>
  <c r="G23" i="54"/>
  <c r="G22" i="54"/>
  <c r="G19" i="54"/>
  <c r="G18" i="54"/>
  <c r="G17" i="54"/>
  <c r="G16" i="54"/>
  <c r="G15" i="54"/>
  <c r="E11" i="54"/>
  <c r="B11" i="54"/>
  <c r="B9" i="54"/>
  <c r="F7" i="54"/>
  <c r="D7" i="54"/>
  <c r="B7" i="54"/>
  <c r="A7" i="54"/>
  <c r="F5" i="54"/>
  <c r="D5" i="54"/>
  <c r="B5" i="54"/>
  <c r="F3" i="54"/>
  <c r="B3" i="54"/>
  <c r="X63" i="51"/>
  <c r="X62" i="51"/>
  <c r="V61" i="51"/>
  <c r="R61" i="51"/>
  <c r="T61" i="51" s="1"/>
  <c r="S60" i="51"/>
  <c r="V60" i="51" s="1"/>
  <c r="R60" i="51"/>
  <c r="U60" i="51" s="1"/>
  <c r="D60" i="51"/>
  <c r="S58" i="51"/>
  <c r="V58" i="51" s="1"/>
  <c r="R58" i="51"/>
  <c r="U58" i="51" s="1"/>
  <c r="D58" i="51"/>
  <c r="O58" i="51" s="1"/>
  <c r="S57" i="51"/>
  <c r="V57" i="51" s="1"/>
  <c r="R57" i="51"/>
  <c r="U57" i="51" s="1"/>
  <c r="D57" i="51"/>
  <c r="O57" i="51" s="1"/>
  <c r="S56" i="51"/>
  <c r="V56" i="51" s="1"/>
  <c r="R56" i="51"/>
  <c r="U56" i="51" s="1"/>
  <c r="D56" i="51"/>
  <c r="L56" i="51" s="1"/>
  <c r="S55" i="51"/>
  <c r="V55" i="51" s="1"/>
  <c r="R55" i="51"/>
  <c r="D55" i="51"/>
  <c r="L55" i="51" s="1"/>
  <c r="C55" i="51"/>
  <c r="A55" i="51"/>
  <c r="V54" i="51"/>
  <c r="R54" i="51"/>
  <c r="T54" i="51" s="1"/>
  <c r="S53" i="51"/>
  <c r="V53" i="51" s="1"/>
  <c r="R53" i="51"/>
  <c r="D53" i="51"/>
  <c r="L53" i="51" s="1"/>
  <c r="S51" i="51"/>
  <c r="V51" i="51" s="1"/>
  <c r="T51" i="51"/>
  <c r="D51" i="51"/>
  <c r="N51" i="51" s="1"/>
  <c r="V50" i="51"/>
  <c r="S50" i="51"/>
  <c r="R50" i="51"/>
  <c r="D50" i="51"/>
  <c r="N50" i="51" s="1"/>
  <c r="C50" i="51"/>
  <c r="S49" i="51"/>
  <c r="V49" i="51" s="1"/>
  <c r="R49" i="51"/>
  <c r="N49" i="51"/>
  <c r="G49" i="51"/>
  <c r="D49" i="51"/>
  <c r="Q49" i="51" s="1"/>
  <c r="S48" i="51"/>
  <c r="V48" i="51" s="1"/>
  <c r="R48" i="51"/>
  <c r="D48" i="51"/>
  <c r="Q48" i="51" s="1"/>
  <c r="S47" i="51"/>
  <c r="V47" i="51" s="1"/>
  <c r="R47" i="51"/>
  <c r="L47" i="51"/>
  <c r="G47" i="51"/>
  <c r="D47" i="51"/>
  <c r="Q47" i="51" s="1"/>
  <c r="S46" i="51"/>
  <c r="V46" i="51" s="1"/>
  <c r="R46" i="51"/>
  <c r="D46" i="51"/>
  <c r="Q46" i="51" s="1"/>
  <c r="S45" i="51"/>
  <c r="V45" i="51" s="1"/>
  <c r="R45" i="51"/>
  <c r="H45" i="51"/>
  <c r="D45" i="51"/>
  <c r="I45" i="51" s="1"/>
  <c r="S44" i="51"/>
  <c r="V44" i="51" s="1"/>
  <c r="R44" i="51"/>
  <c r="U44" i="51" s="1"/>
  <c r="D44" i="51"/>
  <c r="H44" i="51" s="1"/>
  <c r="S43" i="51"/>
  <c r="V43" i="51" s="1"/>
  <c r="R43" i="51"/>
  <c r="I43" i="51"/>
  <c r="H43" i="51"/>
  <c r="N43" i="51"/>
  <c r="S42" i="51"/>
  <c r="V42" i="51" s="1"/>
  <c r="R42" i="51"/>
  <c r="D42" i="51"/>
  <c r="N42" i="51" s="1"/>
  <c r="V41" i="51"/>
  <c r="S41" i="51"/>
  <c r="R41" i="51"/>
  <c r="M41" i="51"/>
  <c r="D41" i="51"/>
  <c r="N41" i="51" s="1"/>
  <c r="S40" i="51"/>
  <c r="V40" i="51" s="1"/>
  <c r="R40" i="51"/>
  <c r="D40" i="51"/>
  <c r="N40" i="51" s="1"/>
  <c r="S39" i="51"/>
  <c r="V39" i="51" s="1"/>
  <c r="R39" i="51"/>
  <c r="I39" i="51"/>
  <c r="H39" i="51"/>
  <c r="D39" i="51"/>
  <c r="N39" i="51" s="1"/>
  <c r="C39" i="51"/>
  <c r="A39" i="51"/>
  <c r="W38" i="51"/>
  <c r="X38" i="51" s="1"/>
  <c r="V38" i="51"/>
  <c r="R38" i="51"/>
  <c r="S37" i="51"/>
  <c r="V37" i="51" s="1"/>
  <c r="R37" i="51"/>
  <c r="D37" i="51"/>
  <c r="L37" i="51" s="1"/>
  <c r="S36" i="51"/>
  <c r="V36" i="51" s="1"/>
  <c r="R36" i="51"/>
  <c r="T36" i="51" s="1"/>
  <c r="D36" i="51"/>
  <c r="M36" i="51" s="1"/>
  <c r="C36" i="51"/>
  <c r="S35" i="51"/>
  <c r="V35" i="51" s="1"/>
  <c r="R35" i="51"/>
  <c r="U35" i="51" s="1"/>
  <c r="W35" i="51" s="1"/>
  <c r="X35" i="51" s="1"/>
  <c r="D35" i="51"/>
  <c r="P35" i="51" s="1"/>
  <c r="S34" i="51"/>
  <c r="V34" i="51" s="1"/>
  <c r="R34" i="51"/>
  <c r="U34" i="51" s="1"/>
  <c r="D34" i="51"/>
  <c r="O34" i="51" s="1"/>
  <c r="S33" i="51"/>
  <c r="V33" i="51" s="1"/>
  <c r="R33" i="51"/>
  <c r="U33" i="51" s="1"/>
  <c r="D33" i="51"/>
  <c r="O33" i="51" s="1"/>
  <c r="S32" i="51"/>
  <c r="V32" i="51" s="1"/>
  <c r="R32" i="51"/>
  <c r="U32" i="51" s="1"/>
  <c r="D32" i="51"/>
  <c r="O32" i="51" s="1"/>
  <c r="C32" i="51"/>
  <c r="A32" i="51"/>
  <c r="V31" i="51"/>
  <c r="R31" i="51"/>
  <c r="U31" i="51" s="1"/>
  <c r="B31" i="51"/>
  <c r="S30" i="51"/>
  <c r="V30" i="51" s="1"/>
  <c r="R30" i="51"/>
  <c r="D30" i="51"/>
  <c r="S29" i="51"/>
  <c r="V29" i="51" s="1"/>
  <c r="R29" i="51"/>
  <c r="D29" i="51"/>
  <c r="M29" i="51" s="1"/>
  <c r="C29" i="51"/>
  <c r="B29" i="51"/>
  <c r="S28" i="51"/>
  <c r="V28" i="51" s="1"/>
  <c r="R28" i="51"/>
  <c r="U28" i="51" s="1"/>
  <c r="D28" i="51"/>
  <c r="I28" i="51" s="1"/>
  <c r="S27" i="51"/>
  <c r="V27" i="51" s="1"/>
  <c r="R27" i="51"/>
  <c r="U27" i="51" s="1"/>
  <c r="D27" i="51"/>
  <c r="I27" i="51" s="1"/>
  <c r="S26" i="51"/>
  <c r="V26" i="51" s="1"/>
  <c r="R26" i="51"/>
  <c r="U26" i="51" s="1"/>
  <c r="D26" i="51"/>
  <c r="I26" i="51" s="1"/>
  <c r="S25" i="51"/>
  <c r="V25" i="51" s="1"/>
  <c r="R25" i="51"/>
  <c r="U25" i="51" s="1"/>
  <c r="D25" i="51"/>
  <c r="I25" i="51" s="1"/>
  <c r="S24" i="51"/>
  <c r="V24" i="51" s="1"/>
  <c r="R24" i="51"/>
  <c r="U24" i="51" s="1"/>
  <c r="D24" i="51"/>
  <c r="I24" i="51" s="1"/>
  <c r="C24" i="51"/>
  <c r="B24" i="51"/>
  <c r="B32" i="51" s="1"/>
  <c r="A24" i="51"/>
  <c r="A14" i="52" s="1"/>
  <c r="X23" i="51"/>
  <c r="X22" i="51"/>
  <c r="S16" i="51"/>
  <c r="T16" i="51" s="1"/>
  <c r="C11" i="51"/>
  <c r="G9" i="51"/>
  <c r="C9" i="51"/>
  <c r="S7" i="51"/>
  <c r="C7" i="51"/>
  <c r="T5" i="51"/>
  <c r="G5" i="51"/>
  <c r="C5" i="51"/>
  <c r="S3" i="51"/>
  <c r="C3" i="51"/>
  <c r="M57" i="61"/>
  <c r="M56" i="61"/>
  <c r="L56" i="61"/>
  <c r="L55" i="61"/>
  <c r="K55" i="61"/>
  <c r="C55" i="61"/>
  <c r="B55" i="61"/>
  <c r="A55" i="61"/>
  <c r="M55" i="61" s="1"/>
  <c r="A54" i="61"/>
  <c r="M54" i="61" s="1"/>
  <c r="A53" i="61"/>
  <c r="M53" i="61" s="1"/>
  <c r="A52" i="61"/>
  <c r="M52" i="61" s="1"/>
  <c r="A51" i="61"/>
  <c r="M51" i="61" s="1"/>
  <c r="A50" i="61"/>
  <c r="M50" i="61" s="1"/>
  <c r="M49" i="61"/>
  <c r="A48" i="61"/>
  <c r="M48" i="61" s="1"/>
  <c r="F35" i="61"/>
  <c r="E35" i="61"/>
  <c r="M34" i="61"/>
  <c r="M33" i="61"/>
  <c r="A32" i="61"/>
  <c r="M32" i="61" s="1"/>
  <c r="M31" i="61"/>
  <c r="G27" i="61"/>
  <c r="J27" i="61" s="1"/>
  <c r="F27" i="61"/>
  <c r="E27" i="61"/>
  <c r="D27" i="61"/>
  <c r="G25" i="61"/>
  <c r="J25" i="61" s="1"/>
  <c r="F25" i="61"/>
  <c r="I25" i="61" s="1"/>
  <c r="E25" i="61"/>
  <c r="D25" i="61"/>
  <c r="G21" i="61"/>
  <c r="J21" i="61" s="1"/>
  <c r="F21" i="61"/>
  <c r="I21" i="61" s="1"/>
  <c r="E21" i="61"/>
  <c r="D21" i="61"/>
  <c r="G18" i="61"/>
  <c r="J18" i="61" s="1"/>
  <c r="F18" i="61"/>
  <c r="I18" i="61" s="1"/>
  <c r="E18" i="61"/>
  <c r="D18" i="61"/>
  <c r="B15" i="61"/>
  <c r="A14" i="61"/>
  <c r="I11" i="61"/>
  <c r="F11" i="61"/>
  <c r="B11" i="61"/>
  <c r="A11" i="61"/>
  <c r="B9" i="61"/>
  <c r="A9" i="61"/>
  <c r="I7" i="61"/>
  <c r="F7" i="61"/>
  <c r="D7" i="61"/>
  <c r="B7" i="61"/>
  <c r="A7" i="61"/>
  <c r="I5" i="61"/>
  <c r="D5" i="61"/>
  <c r="B5" i="61"/>
  <c r="I3" i="61"/>
  <c r="B3" i="61"/>
  <c r="M89" i="60"/>
  <c r="M88" i="60"/>
  <c r="L88" i="60"/>
  <c r="L87" i="60"/>
  <c r="K87" i="60"/>
  <c r="C87" i="60"/>
  <c r="B87" i="60"/>
  <c r="A87" i="60"/>
  <c r="M87" i="60" s="1"/>
  <c r="A86" i="60"/>
  <c r="M86" i="60" s="1"/>
  <c r="A85" i="60"/>
  <c r="A84" i="60"/>
  <c r="A83" i="60"/>
  <c r="A82" i="60"/>
  <c r="M82" i="60" s="1"/>
  <c r="A81" i="60"/>
  <c r="M81" i="60" s="1"/>
  <c r="A80" i="60"/>
  <c r="M80" i="60" s="1"/>
  <c r="A79" i="60"/>
  <c r="M79" i="60" s="1"/>
  <c r="A78" i="60"/>
  <c r="M78" i="60" s="1"/>
  <c r="A77" i="60"/>
  <c r="M77" i="60" s="1"/>
  <c r="A76" i="60"/>
  <c r="M76" i="60" s="1"/>
  <c r="A75" i="60"/>
  <c r="M75" i="60" s="1"/>
  <c r="M74" i="60"/>
  <c r="M73" i="60"/>
  <c r="M72" i="60"/>
  <c r="G66" i="60"/>
  <c r="J66" i="60" s="1"/>
  <c r="F66" i="60"/>
  <c r="I66" i="60" s="1"/>
  <c r="E66" i="60"/>
  <c r="D66" i="60"/>
  <c r="G60" i="60"/>
  <c r="J60" i="60" s="1"/>
  <c r="F60" i="60"/>
  <c r="I60" i="60" s="1"/>
  <c r="E60" i="60"/>
  <c r="D60" i="60"/>
  <c r="G55" i="60"/>
  <c r="J55" i="60" s="1"/>
  <c r="F55" i="60"/>
  <c r="I55" i="60" s="1"/>
  <c r="E55" i="60"/>
  <c r="D55" i="60"/>
  <c r="G52" i="60"/>
  <c r="J52" i="60" s="1"/>
  <c r="F52" i="60"/>
  <c r="E52" i="60"/>
  <c r="D52" i="60"/>
  <c r="M51" i="60"/>
  <c r="M50" i="60"/>
  <c r="A49" i="60"/>
  <c r="M49" i="60" s="1"/>
  <c r="M48" i="60"/>
  <c r="G45" i="60"/>
  <c r="J45" i="60" s="1"/>
  <c r="F45" i="60"/>
  <c r="E45" i="60"/>
  <c r="D45" i="60"/>
  <c r="G42" i="60"/>
  <c r="J42" i="60" s="1"/>
  <c r="F42" i="60"/>
  <c r="I42" i="60" s="1"/>
  <c r="E42" i="60"/>
  <c r="D42" i="60"/>
  <c r="G38" i="60"/>
  <c r="J38" i="60" s="1"/>
  <c r="F38" i="60"/>
  <c r="E38" i="60"/>
  <c r="D38" i="60"/>
  <c r="G35" i="60"/>
  <c r="J35" i="60" s="1"/>
  <c r="F35" i="60"/>
  <c r="I35" i="60" s="1"/>
  <c r="E35" i="60"/>
  <c r="D35" i="60"/>
  <c r="G32" i="60"/>
  <c r="J32" i="60" s="1"/>
  <c r="F32" i="60"/>
  <c r="I32" i="60" s="1"/>
  <c r="E32" i="60"/>
  <c r="D32" i="60"/>
  <c r="G29" i="60"/>
  <c r="J29" i="60" s="1"/>
  <c r="F29" i="60"/>
  <c r="I29" i="60" s="1"/>
  <c r="E29" i="60"/>
  <c r="D29" i="60"/>
  <c r="G27" i="60"/>
  <c r="J27" i="60" s="1"/>
  <c r="F27" i="60"/>
  <c r="I27" i="60" s="1"/>
  <c r="E27" i="60"/>
  <c r="D27" i="60"/>
  <c r="G24" i="60"/>
  <c r="J24" i="60" s="1"/>
  <c r="F24" i="60"/>
  <c r="I24" i="60" s="1"/>
  <c r="E24" i="60"/>
  <c r="D24" i="60"/>
  <c r="G22" i="60"/>
  <c r="J22" i="60" s="1"/>
  <c r="F22" i="60"/>
  <c r="I22" i="60" s="1"/>
  <c r="E22" i="60"/>
  <c r="D22" i="60"/>
  <c r="G20" i="60"/>
  <c r="J20" i="60" s="1"/>
  <c r="F20" i="60"/>
  <c r="I20" i="60" s="1"/>
  <c r="E20" i="60"/>
  <c r="D20" i="60"/>
  <c r="G18" i="60"/>
  <c r="J18" i="60" s="1"/>
  <c r="F18" i="60"/>
  <c r="I18" i="60" s="1"/>
  <c r="E18" i="60"/>
  <c r="D18" i="60"/>
  <c r="B15" i="60"/>
  <c r="A14" i="60"/>
  <c r="I11" i="60"/>
  <c r="F11" i="60"/>
  <c r="B11" i="60"/>
  <c r="A11" i="60"/>
  <c r="B9" i="60"/>
  <c r="A9" i="60"/>
  <c r="I7" i="60"/>
  <c r="F7" i="60"/>
  <c r="D7" i="60"/>
  <c r="B7" i="60"/>
  <c r="A7" i="60"/>
  <c r="I5" i="60"/>
  <c r="D5" i="60"/>
  <c r="B5" i="60"/>
  <c r="I3" i="60"/>
  <c r="B3" i="60"/>
  <c r="M55" i="59"/>
  <c r="M54" i="59"/>
  <c r="L54" i="59"/>
  <c r="L53" i="59"/>
  <c r="K53" i="59"/>
  <c r="C53" i="59"/>
  <c r="B53" i="59"/>
  <c r="A53" i="59"/>
  <c r="M53" i="59" s="1"/>
  <c r="A52" i="59"/>
  <c r="M52" i="59" s="1"/>
  <c r="A51" i="59"/>
  <c r="M51" i="59" s="1"/>
  <c r="A50" i="59"/>
  <c r="M50" i="59" s="1"/>
  <c r="A49" i="59"/>
  <c r="M49" i="59" s="1"/>
  <c r="A48" i="59"/>
  <c r="M48" i="59" s="1"/>
  <c r="A47" i="59"/>
  <c r="M47" i="59" s="1"/>
  <c r="A46" i="59"/>
  <c r="M46" i="59" s="1"/>
  <c r="M45" i="59"/>
  <c r="A44" i="59"/>
  <c r="M44" i="59" s="1"/>
  <c r="A43" i="59"/>
  <c r="M43" i="59" s="1"/>
  <c r="M42" i="59"/>
  <c r="G39" i="59"/>
  <c r="J39" i="59" s="1"/>
  <c r="F39" i="59"/>
  <c r="I39" i="59" s="1"/>
  <c r="E39" i="59"/>
  <c r="D39" i="59"/>
  <c r="G33" i="59"/>
  <c r="J33" i="59" s="1"/>
  <c r="F33" i="59"/>
  <c r="I33" i="59" s="1"/>
  <c r="E33" i="59"/>
  <c r="D33" i="59"/>
  <c r="M32" i="59"/>
  <c r="M31" i="59"/>
  <c r="A30" i="59"/>
  <c r="M30" i="59" s="1"/>
  <c r="M29" i="59"/>
  <c r="G26" i="59"/>
  <c r="J26" i="59" s="1"/>
  <c r="F26" i="59"/>
  <c r="I26" i="59" s="1"/>
  <c r="E26" i="59"/>
  <c r="D26" i="59"/>
  <c r="I23" i="59"/>
  <c r="G23" i="59"/>
  <c r="J23" i="59" s="1"/>
  <c r="F23" i="59"/>
  <c r="E23" i="59"/>
  <c r="D23" i="59"/>
  <c r="G21" i="59"/>
  <c r="J21" i="59" s="1"/>
  <c r="F21" i="59"/>
  <c r="I21" i="59" s="1"/>
  <c r="E21" i="59"/>
  <c r="D21" i="59"/>
  <c r="G18" i="59"/>
  <c r="J18" i="59" s="1"/>
  <c r="F18" i="59"/>
  <c r="E18" i="59"/>
  <c r="D18" i="59"/>
  <c r="B15" i="59"/>
  <c r="A14" i="59"/>
  <c r="I11" i="59"/>
  <c r="F11" i="59"/>
  <c r="B11" i="59"/>
  <c r="A11" i="59"/>
  <c r="B9" i="59"/>
  <c r="A9" i="59"/>
  <c r="I7" i="59"/>
  <c r="F7" i="59"/>
  <c r="D7" i="59"/>
  <c r="B7" i="59"/>
  <c r="A7" i="59"/>
  <c r="I5" i="59"/>
  <c r="D5" i="59"/>
  <c r="B5" i="59"/>
  <c r="I3" i="59"/>
  <c r="B3" i="59"/>
  <c r="A1" i="59"/>
  <c r="A1" i="60" s="1"/>
  <c r="A1" i="61" s="1"/>
  <c r="M61" i="55"/>
  <c r="M59" i="55"/>
  <c r="L59" i="55"/>
  <c r="M58" i="55"/>
  <c r="M57" i="55"/>
  <c r="A56" i="55"/>
  <c r="M56" i="55" s="1"/>
  <c r="A55" i="55"/>
  <c r="M55" i="55" s="1"/>
  <c r="M50" i="55"/>
  <c r="M49" i="55"/>
  <c r="M48" i="55"/>
  <c r="M47" i="55"/>
  <c r="M46" i="55"/>
  <c r="G43" i="55"/>
  <c r="J43" i="55" s="1"/>
  <c r="F43" i="55"/>
  <c r="I43" i="55" s="1"/>
  <c r="E43" i="55"/>
  <c r="D43" i="55"/>
  <c r="G39" i="55"/>
  <c r="J39" i="55" s="1"/>
  <c r="F39" i="55"/>
  <c r="I39" i="55" s="1"/>
  <c r="E39" i="55"/>
  <c r="D39" i="55"/>
  <c r="A39" i="55"/>
  <c r="M38" i="55"/>
  <c r="M37" i="55"/>
  <c r="A36" i="55"/>
  <c r="M36" i="55" s="1"/>
  <c r="M35" i="55"/>
  <c r="G32" i="55"/>
  <c r="J32" i="55" s="1"/>
  <c r="F32" i="55"/>
  <c r="I32" i="55" s="1"/>
  <c r="E32" i="55"/>
  <c r="D32" i="55"/>
  <c r="G29" i="55"/>
  <c r="J29" i="55" s="1"/>
  <c r="F29" i="55"/>
  <c r="E29" i="55"/>
  <c r="D29" i="55"/>
  <c r="G26" i="55"/>
  <c r="J26" i="55" s="1"/>
  <c r="F26" i="55"/>
  <c r="I26" i="55" s="1"/>
  <c r="E26" i="55"/>
  <c r="D26" i="55"/>
  <c r="G22" i="55"/>
  <c r="J22" i="55" s="1"/>
  <c r="F22" i="55"/>
  <c r="E22" i="55"/>
  <c r="D22" i="55"/>
  <c r="G18" i="55"/>
  <c r="J18" i="55" s="1"/>
  <c r="F18" i="55"/>
  <c r="I18" i="55" s="1"/>
  <c r="E18" i="55"/>
  <c r="D18" i="55"/>
  <c r="B15" i="55"/>
  <c r="A14" i="55"/>
  <c r="I11" i="55"/>
  <c r="F11" i="55"/>
  <c r="B11" i="55"/>
  <c r="A11" i="55"/>
  <c r="B9" i="55"/>
  <c r="A9" i="55"/>
  <c r="I7" i="55"/>
  <c r="F7" i="55"/>
  <c r="D7" i="55"/>
  <c r="B7" i="55"/>
  <c r="A7" i="55"/>
  <c r="I5" i="55"/>
  <c r="D5" i="55"/>
  <c r="B5" i="55"/>
  <c r="I3" i="55"/>
  <c r="B3" i="55"/>
  <c r="J48" i="49"/>
  <c r="I48" i="49"/>
  <c r="J47" i="49"/>
  <c r="B47" i="49"/>
  <c r="J46" i="49"/>
  <c r="J44" i="49"/>
  <c r="D44" i="49"/>
  <c r="J43" i="49"/>
  <c r="D43" i="49"/>
  <c r="J42" i="49"/>
  <c r="D42" i="49"/>
  <c r="J41" i="49"/>
  <c r="D41" i="49"/>
  <c r="B41" i="49"/>
  <c r="J40" i="49"/>
  <c r="B40" i="49"/>
  <c r="J39" i="49"/>
  <c r="J38" i="49"/>
  <c r="J37" i="49"/>
  <c r="J36" i="49"/>
  <c r="B36" i="49"/>
  <c r="J35" i="49"/>
  <c r="D35" i="49"/>
  <c r="J34" i="49"/>
  <c r="D34" i="49"/>
  <c r="J33" i="49"/>
  <c r="D33" i="49"/>
  <c r="J32" i="49"/>
  <c r="D32" i="49"/>
  <c r="J31" i="49"/>
  <c r="D31" i="49"/>
  <c r="D30" i="49"/>
  <c r="J29" i="49"/>
  <c r="D29" i="49"/>
  <c r="J28" i="49"/>
  <c r="D28" i="49"/>
  <c r="J27" i="49"/>
  <c r="D27" i="49"/>
  <c r="J26" i="49"/>
  <c r="D26" i="49"/>
  <c r="J25" i="49"/>
  <c r="D25" i="49"/>
  <c r="B25" i="49"/>
  <c r="J24" i="49"/>
  <c r="B24" i="49"/>
  <c r="J23" i="49"/>
  <c r="D23" i="49"/>
  <c r="J22" i="49"/>
  <c r="D22" i="49"/>
  <c r="B22" i="49"/>
  <c r="J21" i="49"/>
  <c r="D21" i="49"/>
  <c r="J20" i="49"/>
  <c r="D20" i="49"/>
  <c r="J19" i="49"/>
  <c r="D19" i="49"/>
  <c r="J18" i="49"/>
  <c r="D18" i="49"/>
  <c r="B18" i="49"/>
  <c r="J17" i="49"/>
  <c r="J16" i="49"/>
  <c r="D16" i="49"/>
  <c r="J15" i="49"/>
  <c r="D15" i="49"/>
  <c r="J14" i="49"/>
  <c r="D14" i="49"/>
  <c r="J13" i="49"/>
  <c r="D13" i="49"/>
  <c r="J12" i="49"/>
  <c r="D12" i="49"/>
  <c r="J11" i="49"/>
  <c r="D11" i="49"/>
  <c r="J10" i="49"/>
  <c r="D10" i="49"/>
  <c r="F7" i="49"/>
  <c r="C7" i="49"/>
  <c r="A7" i="49"/>
  <c r="G5" i="49"/>
  <c r="E5" i="49"/>
  <c r="C5" i="49"/>
  <c r="A5" i="49"/>
  <c r="G3" i="49"/>
  <c r="C3" i="49"/>
  <c r="M133" i="53"/>
  <c r="M35" i="61"/>
  <c r="M120" i="53"/>
  <c r="M119" i="53"/>
  <c r="B29" i="61" s="1"/>
  <c r="M29" i="61" s="1"/>
  <c r="M118" i="53"/>
  <c r="B28" i="61" s="1"/>
  <c r="M28" i="61" s="1"/>
  <c r="M117" i="53"/>
  <c r="B27" i="61" s="1"/>
  <c r="M27" i="61" s="1"/>
  <c r="L117" i="53"/>
  <c r="A27" i="61" s="1"/>
  <c r="M116" i="53"/>
  <c r="B26" i="61" s="1"/>
  <c r="M26" i="61" s="1"/>
  <c r="M115" i="53"/>
  <c r="B25" i="61" s="1"/>
  <c r="M25" i="61" s="1"/>
  <c r="L115" i="53"/>
  <c r="A25" i="61" s="1"/>
  <c r="M114" i="53"/>
  <c r="B24" i="61" s="1"/>
  <c r="M24" i="61" s="1"/>
  <c r="M113" i="53"/>
  <c r="B23" i="61" s="1"/>
  <c r="M23" i="61" s="1"/>
  <c r="M112" i="53"/>
  <c r="B22" i="61" s="1"/>
  <c r="M22" i="61" s="1"/>
  <c r="M111" i="53"/>
  <c r="B21" i="61" s="1"/>
  <c r="M21" i="61" s="1"/>
  <c r="L111" i="53"/>
  <c r="A21" i="61" s="1"/>
  <c r="M110" i="53"/>
  <c r="B20" i="61" s="1"/>
  <c r="M20" i="61" s="1"/>
  <c r="M109" i="53"/>
  <c r="B19" i="61" s="1"/>
  <c r="M19" i="61" s="1"/>
  <c r="M108" i="53"/>
  <c r="B18" i="61" s="1"/>
  <c r="M18" i="61" s="1"/>
  <c r="L108" i="53"/>
  <c r="A18" i="61" s="1"/>
  <c r="M107" i="53"/>
  <c r="M71" i="60"/>
  <c r="M67" i="60"/>
  <c r="M66" i="60"/>
  <c r="M62" i="60"/>
  <c r="M61" i="60"/>
  <c r="M60" i="60"/>
  <c r="M59" i="60"/>
  <c r="M58" i="60"/>
  <c r="M57" i="60"/>
  <c r="M56" i="60"/>
  <c r="M55" i="60"/>
  <c r="M86" i="53"/>
  <c r="B47" i="60" s="1"/>
  <c r="M47" i="60" s="1"/>
  <c r="M85" i="53"/>
  <c r="B46" i="60" s="1"/>
  <c r="M46" i="60" s="1"/>
  <c r="M84" i="53"/>
  <c r="B45" i="60" s="1"/>
  <c r="M45" i="60" s="1"/>
  <c r="A45" i="60"/>
  <c r="M83" i="53"/>
  <c r="B44" i="60" s="1"/>
  <c r="M44" i="60" s="1"/>
  <c r="M82" i="53"/>
  <c r="B43" i="60" s="1"/>
  <c r="M43" i="60" s="1"/>
  <c r="M81" i="53"/>
  <c r="B42" i="60" s="1"/>
  <c r="M42" i="60" s="1"/>
  <c r="A42" i="60"/>
  <c r="M80" i="53"/>
  <c r="B41" i="60" s="1"/>
  <c r="M41" i="60" s="1"/>
  <c r="M79" i="53"/>
  <c r="B40" i="60" s="1"/>
  <c r="M40" i="60" s="1"/>
  <c r="M78" i="53"/>
  <c r="B39" i="60" s="1"/>
  <c r="M39" i="60" s="1"/>
  <c r="M77" i="53"/>
  <c r="B38" i="60" s="1"/>
  <c r="M38" i="60" s="1"/>
  <c r="L77" i="53"/>
  <c r="A38" i="60" s="1"/>
  <c r="M76" i="53"/>
  <c r="B37" i="60" s="1"/>
  <c r="M37" i="60" s="1"/>
  <c r="M75" i="53"/>
  <c r="B36" i="60" s="1"/>
  <c r="M36" i="60" s="1"/>
  <c r="M74" i="53"/>
  <c r="B35" i="60" s="1"/>
  <c r="M35" i="60" s="1"/>
  <c r="L74" i="53"/>
  <c r="A35" i="60" s="1"/>
  <c r="M73" i="53"/>
  <c r="B34" i="60" s="1"/>
  <c r="M34" i="60" s="1"/>
  <c r="M72" i="53"/>
  <c r="B33" i="60" s="1"/>
  <c r="M33" i="60" s="1"/>
  <c r="M71" i="53"/>
  <c r="B32" i="60" s="1"/>
  <c r="M32" i="60" s="1"/>
  <c r="L71" i="53"/>
  <c r="A32" i="60" s="1"/>
  <c r="M70" i="53"/>
  <c r="B31" i="60" s="1"/>
  <c r="M31" i="60" s="1"/>
  <c r="M69" i="53"/>
  <c r="B30" i="60" s="1"/>
  <c r="M30" i="60" s="1"/>
  <c r="M68" i="53"/>
  <c r="B29" i="60" s="1"/>
  <c r="M29" i="60" s="1"/>
  <c r="L68" i="53"/>
  <c r="A29" i="60" s="1"/>
  <c r="M67" i="53"/>
  <c r="B28" i="60" s="1"/>
  <c r="M28" i="60" s="1"/>
  <c r="M66" i="53"/>
  <c r="B27" i="60" s="1"/>
  <c r="M27" i="60" s="1"/>
  <c r="L66" i="53"/>
  <c r="A27" i="60" s="1"/>
  <c r="M65" i="53"/>
  <c r="B26" i="60" s="1"/>
  <c r="M26" i="60" s="1"/>
  <c r="M64" i="53"/>
  <c r="B25" i="60" s="1"/>
  <c r="M25" i="60" s="1"/>
  <c r="M63" i="53"/>
  <c r="B24" i="60" s="1"/>
  <c r="M24" i="60" s="1"/>
  <c r="L63" i="53"/>
  <c r="A24" i="60" s="1"/>
  <c r="M62" i="53"/>
  <c r="B23" i="60" s="1"/>
  <c r="M23" i="60" s="1"/>
  <c r="M61" i="53"/>
  <c r="B22" i="60" s="1"/>
  <c r="M22" i="60" s="1"/>
  <c r="L61" i="53"/>
  <c r="A22" i="60" s="1"/>
  <c r="M60" i="53"/>
  <c r="B21" i="60" s="1"/>
  <c r="M21" i="60" s="1"/>
  <c r="M59" i="53"/>
  <c r="B20" i="60" s="1"/>
  <c r="M20" i="60" s="1"/>
  <c r="L59" i="53"/>
  <c r="A20" i="60" s="1"/>
  <c r="M58" i="53"/>
  <c r="B19" i="60" s="1"/>
  <c r="M19" i="60" s="1"/>
  <c r="M57" i="53"/>
  <c r="B18" i="60" s="1"/>
  <c r="M18" i="60" s="1"/>
  <c r="L57" i="53"/>
  <c r="A18" i="60" s="1"/>
  <c r="M56" i="53"/>
  <c r="B41" i="59"/>
  <c r="M41" i="59" s="1"/>
  <c r="B40" i="59"/>
  <c r="M40" i="59" s="1"/>
  <c r="B39" i="59"/>
  <c r="M39" i="59" s="1"/>
  <c r="M100" i="53"/>
  <c r="M98" i="53"/>
  <c r="B36" i="59"/>
  <c r="M36" i="59" s="1"/>
  <c r="M89" i="53"/>
  <c r="M88" i="53"/>
  <c r="M87" i="53"/>
  <c r="L87" i="53"/>
  <c r="A33" i="59" s="1"/>
  <c r="M45" i="53"/>
  <c r="B28" i="59" s="1"/>
  <c r="M28" i="59" s="1"/>
  <c r="M44" i="53"/>
  <c r="B27" i="59" s="1"/>
  <c r="M27" i="59" s="1"/>
  <c r="M43" i="53"/>
  <c r="B26" i="59" s="1"/>
  <c r="M26" i="59" s="1"/>
  <c r="L43" i="53"/>
  <c r="A26" i="59" s="1"/>
  <c r="M42" i="53"/>
  <c r="B25" i="59" s="1"/>
  <c r="M25" i="59" s="1"/>
  <c r="M41" i="53"/>
  <c r="B24" i="59" s="1"/>
  <c r="M24" i="59" s="1"/>
  <c r="M40" i="53"/>
  <c r="B23" i="59" s="1"/>
  <c r="M23" i="59" s="1"/>
  <c r="L40" i="53"/>
  <c r="A23" i="59" s="1"/>
  <c r="M39" i="53"/>
  <c r="B22" i="59" s="1"/>
  <c r="M22" i="59" s="1"/>
  <c r="M38" i="53"/>
  <c r="B21" i="59" s="1"/>
  <c r="M21" i="59" s="1"/>
  <c r="L38" i="53"/>
  <c r="A21" i="59" s="1"/>
  <c r="M37" i="53"/>
  <c r="B20" i="59" s="1"/>
  <c r="M20" i="59" s="1"/>
  <c r="M36" i="53"/>
  <c r="B19" i="59" s="1"/>
  <c r="M19" i="59" s="1"/>
  <c r="M35" i="53"/>
  <c r="B18" i="59" s="1"/>
  <c r="M18" i="59" s="1"/>
  <c r="L35" i="53"/>
  <c r="A18" i="59" s="1"/>
  <c r="M34" i="53"/>
  <c r="M45" i="55"/>
  <c r="M44" i="55"/>
  <c r="M33" i="53"/>
  <c r="M32" i="53"/>
  <c r="M31" i="53"/>
  <c r="M30" i="53"/>
  <c r="M29" i="53"/>
  <c r="B41" i="55" s="1"/>
  <c r="M41" i="55" s="1"/>
  <c r="M28" i="53"/>
  <c r="B40" i="55" s="1"/>
  <c r="M40" i="55" s="1"/>
  <c r="M27" i="53"/>
  <c r="B39" i="55" s="1"/>
  <c r="M39" i="55" s="1"/>
  <c r="M26" i="53"/>
  <c r="B34" i="55" s="1"/>
  <c r="M34" i="55" s="1"/>
  <c r="M25" i="53"/>
  <c r="B33" i="55" s="1"/>
  <c r="M33" i="55" s="1"/>
  <c r="M24" i="53"/>
  <c r="B32" i="55" s="1"/>
  <c r="M32" i="55" s="1"/>
  <c r="L24" i="53"/>
  <c r="A54" i="55" s="1"/>
  <c r="M54" i="55" s="1"/>
  <c r="M23" i="53"/>
  <c r="B31" i="55" s="1"/>
  <c r="M31" i="55" s="1"/>
  <c r="M22" i="53"/>
  <c r="B30" i="55" s="1"/>
  <c r="M30" i="55" s="1"/>
  <c r="M21" i="53"/>
  <c r="B29" i="55" s="1"/>
  <c r="M29" i="55" s="1"/>
  <c r="L21" i="53"/>
  <c r="A29" i="55" s="1"/>
  <c r="M20" i="53"/>
  <c r="B28" i="55" s="1"/>
  <c r="M28" i="55" s="1"/>
  <c r="M19" i="53"/>
  <c r="B27" i="55" s="1"/>
  <c r="M27" i="55" s="1"/>
  <c r="M18" i="53"/>
  <c r="B26" i="55" s="1"/>
  <c r="M26" i="55" s="1"/>
  <c r="L18" i="53"/>
  <c r="A53" i="55" s="1"/>
  <c r="M53" i="55" s="1"/>
  <c r="M17" i="53"/>
  <c r="B25" i="55" s="1"/>
  <c r="M25" i="55" s="1"/>
  <c r="M16" i="53"/>
  <c r="B24" i="55" s="1"/>
  <c r="M24" i="55" s="1"/>
  <c r="M15" i="53"/>
  <c r="B23" i="55" s="1"/>
  <c r="M23" i="55" s="1"/>
  <c r="M14" i="53"/>
  <c r="B22" i="55" s="1"/>
  <c r="M22" i="55" s="1"/>
  <c r="L14" i="53"/>
  <c r="A52" i="55" s="1"/>
  <c r="M52" i="55" s="1"/>
  <c r="M13" i="53"/>
  <c r="B21" i="55" s="1"/>
  <c r="M21" i="55" s="1"/>
  <c r="M12" i="53"/>
  <c r="B20" i="55" s="1"/>
  <c r="M20" i="55" s="1"/>
  <c r="M11" i="53"/>
  <c r="B19" i="55" s="1"/>
  <c r="M19" i="55" s="1"/>
  <c r="M10" i="53"/>
  <c r="B18" i="55" s="1"/>
  <c r="M18" i="55" s="1"/>
  <c r="L10" i="53"/>
  <c r="A51" i="55" s="1"/>
  <c r="M51" i="55" s="1"/>
  <c r="E5" i="53"/>
  <c r="G87" i="3"/>
  <c r="G86" i="3"/>
  <c r="I82" i="3"/>
  <c r="A82" i="3"/>
  <c r="I81" i="3"/>
  <c r="G81" i="3"/>
  <c r="I80" i="3"/>
  <c r="G80" i="3"/>
  <c r="I79" i="3"/>
  <c r="G79" i="3"/>
  <c r="A79" i="3"/>
  <c r="I78" i="3"/>
  <c r="G78" i="3"/>
  <c r="I77" i="3"/>
  <c r="G77" i="3"/>
  <c r="I76" i="3"/>
  <c r="G76" i="3"/>
  <c r="A76" i="3"/>
  <c r="I75" i="3"/>
  <c r="G75" i="3"/>
  <c r="I74" i="3"/>
  <c r="G74" i="3"/>
  <c r="I73" i="3"/>
  <c r="G73" i="3"/>
  <c r="I72" i="3"/>
  <c r="G72" i="3"/>
  <c r="I71" i="3"/>
  <c r="G71" i="3"/>
  <c r="I70" i="3"/>
  <c r="G70" i="3"/>
  <c r="A70" i="3"/>
  <c r="I68" i="3"/>
  <c r="G68" i="3"/>
  <c r="I67" i="3"/>
  <c r="G67" i="3"/>
  <c r="I66" i="3"/>
  <c r="G66" i="3"/>
  <c r="A66" i="3"/>
  <c r="I65" i="3"/>
  <c r="G65" i="3"/>
  <c r="I64" i="3"/>
  <c r="G64" i="3"/>
  <c r="I63" i="3"/>
  <c r="G63" i="3"/>
  <c r="A63" i="3"/>
  <c r="G62" i="3"/>
  <c r="G61" i="3"/>
  <c r="I60" i="3"/>
  <c r="I59" i="3"/>
  <c r="G59" i="3"/>
  <c r="I58" i="3"/>
  <c r="G58" i="3"/>
  <c r="I57" i="3"/>
  <c r="G57" i="3"/>
  <c r="I56" i="3"/>
  <c r="G56" i="3"/>
  <c r="I55" i="3"/>
  <c r="G55" i="3"/>
  <c r="I54" i="3"/>
  <c r="G54" i="3"/>
  <c r="I53" i="3"/>
  <c r="G53" i="3"/>
  <c r="A53" i="3"/>
  <c r="I52" i="3"/>
  <c r="G52" i="3"/>
  <c r="I51" i="3"/>
  <c r="G51" i="3"/>
  <c r="I50" i="3"/>
  <c r="G50" i="3"/>
  <c r="I49" i="3"/>
  <c r="G49" i="3"/>
  <c r="I48" i="3"/>
  <c r="G48" i="3"/>
  <c r="I47" i="3"/>
  <c r="G47" i="3"/>
  <c r="A47" i="3"/>
  <c r="I46" i="3"/>
  <c r="I45" i="3"/>
  <c r="G45" i="3"/>
  <c r="I44" i="3"/>
  <c r="G44" i="3"/>
  <c r="I43" i="3"/>
  <c r="G43" i="3"/>
  <c r="I42" i="3"/>
  <c r="G42" i="3"/>
  <c r="A42" i="3"/>
  <c r="I41" i="3"/>
  <c r="G41" i="3"/>
  <c r="I40" i="3"/>
  <c r="G40" i="3"/>
  <c r="I39" i="3"/>
  <c r="G39" i="3"/>
  <c r="I38" i="3"/>
  <c r="G38" i="3"/>
  <c r="I37" i="3"/>
  <c r="G37" i="3"/>
  <c r="I36" i="3"/>
  <c r="G36" i="3"/>
  <c r="I35" i="3"/>
  <c r="G35" i="3"/>
  <c r="I34" i="3"/>
  <c r="G34" i="3"/>
  <c r="I33" i="3"/>
  <c r="G33" i="3"/>
  <c r="A33" i="3"/>
  <c r="I32" i="3"/>
  <c r="G32" i="3"/>
  <c r="I31" i="3"/>
  <c r="G31" i="3"/>
  <c r="I30" i="3"/>
  <c r="G30" i="3"/>
  <c r="A30" i="3"/>
  <c r="I29" i="3"/>
  <c r="G29" i="3"/>
  <c r="I28" i="3"/>
  <c r="G28" i="3"/>
  <c r="I27" i="3"/>
  <c r="G27" i="3"/>
  <c r="I26" i="3"/>
  <c r="G26" i="3"/>
  <c r="A26" i="3"/>
  <c r="I25" i="3"/>
  <c r="G25" i="3"/>
  <c r="I24" i="3"/>
  <c r="G24" i="3"/>
  <c r="I23" i="3"/>
  <c r="G23" i="3"/>
  <c r="I22" i="3"/>
  <c r="G22" i="3"/>
  <c r="I21" i="3"/>
  <c r="G21" i="3"/>
  <c r="A21" i="3"/>
  <c r="I20" i="3"/>
  <c r="G20" i="3"/>
  <c r="I19" i="3"/>
  <c r="G19" i="3"/>
  <c r="I18" i="3"/>
  <c r="G18" i="3"/>
  <c r="I17" i="3"/>
  <c r="G17" i="3"/>
  <c r="I16" i="3"/>
  <c r="G16" i="3"/>
  <c r="I15" i="3"/>
  <c r="G15" i="3"/>
  <c r="A15" i="3"/>
  <c r="E11" i="3"/>
  <c r="B11" i="3"/>
  <c r="B9" i="3"/>
  <c r="F7" i="3"/>
  <c r="D7" i="3"/>
  <c r="B7" i="3"/>
  <c r="F5" i="3"/>
  <c r="D5" i="3"/>
  <c r="B5" i="3"/>
  <c r="E3" i="3"/>
  <c r="D3" i="3"/>
  <c r="B3" i="3"/>
  <c r="A3" i="3"/>
  <c r="F38" i="41"/>
  <c r="F37" i="41"/>
  <c r="F36" i="41"/>
  <c r="F35" i="41"/>
  <c r="F34" i="41"/>
  <c r="F33" i="41"/>
  <c r="F32" i="41"/>
  <c r="F31" i="41"/>
  <c r="F30" i="41"/>
  <c r="F29" i="41"/>
  <c r="F28" i="41"/>
  <c r="F27" i="41"/>
  <c r="F26" i="41"/>
  <c r="F25" i="41"/>
  <c r="F24" i="41"/>
  <c r="F23" i="41"/>
  <c r="F22" i="41"/>
  <c r="F21" i="41"/>
  <c r="F20" i="41"/>
  <c r="F19" i="41"/>
  <c r="F18" i="41"/>
  <c r="E30" i="52" l="1"/>
  <c r="D31" i="52"/>
  <c r="D30" i="52"/>
  <c r="D32" i="52"/>
  <c r="B37" i="59"/>
  <c r="M37" i="59" s="1"/>
  <c r="B63" i="60"/>
  <c r="B34" i="59"/>
  <c r="M34" i="59" s="1"/>
  <c r="B53" i="60"/>
  <c r="M53" i="60" s="1"/>
  <c r="B38" i="59"/>
  <c r="M38" i="59" s="1"/>
  <c r="B65" i="60"/>
  <c r="B33" i="59"/>
  <c r="M33" i="59" s="1"/>
  <c r="B52" i="60"/>
  <c r="M52" i="60" s="1"/>
  <c r="M43" i="55"/>
  <c r="B42" i="55"/>
  <c r="B35" i="59"/>
  <c r="M35" i="59" s="1"/>
  <c r="B54" i="60"/>
  <c r="M54" i="60" s="1"/>
  <c r="B30" i="61"/>
  <c r="M30" i="61" s="1"/>
  <c r="F60" i="51"/>
  <c r="Q60" i="51"/>
  <c r="D47" i="52"/>
  <c r="N30" i="51"/>
  <c r="D20" i="52"/>
  <c r="H45" i="60"/>
  <c r="H52" i="60"/>
  <c r="I52" i="60"/>
  <c r="K52" i="60" s="1"/>
  <c r="H26" i="55"/>
  <c r="H35" i="61"/>
  <c r="I35" i="61"/>
  <c r="K35" i="61" s="1"/>
  <c r="K18" i="55"/>
  <c r="K21" i="61"/>
  <c r="K26" i="55"/>
  <c r="H42" i="60"/>
  <c r="K25" i="61"/>
  <c r="K26" i="59"/>
  <c r="H29" i="55"/>
  <c r="H39" i="59"/>
  <c r="K42" i="60"/>
  <c r="R15" i="51"/>
  <c r="U15" i="51" s="1"/>
  <c r="U17" i="51" s="1"/>
  <c r="N58" i="51"/>
  <c r="L26" i="51"/>
  <c r="L27" i="51"/>
  <c r="F35" i="51"/>
  <c r="F58" i="51"/>
  <c r="M33" i="51"/>
  <c r="G35" i="51"/>
  <c r="G58" i="51"/>
  <c r="O35" i="51"/>
  <c r="W33" i="51"/>
  <c r="X33" i="51" s="1"/>
  <c r="J35" i="51"/>
  <c r="H58" i="51"/>
  <c r="H40" i="51"/>
  <c r="M30" i="51"/>
  <c r="W31" i="51"/>
  <c r="X31" i="51" s="1"/>
  <c r="T33" i="51"/>
  <c r="H33" i="51" s="1"/>
  <c r="N35" i="51"/>
  <c r="I40" i="51"/>
  <c r="L51" i="51"/>
  <c r="T53" i="51"/>
  <c r="M40" i="51"/>
  <c r="L58" i="51"/>
  <c r="K57" i="51"/>
  <c r="L24" i="51"/>
  <c r="H50" i="51"/>
  <c r="F55" i="51"/>
  <c r="F56" i="51"/>
  <c r="F57" i="51"/>
  <c r="L57" i="51"/>
  <c r="T60" i="51"/>
  <c r="P60" i="51" s="1"/>
  <c r="N56" i="51"/>
  <c r="L28" i="51"/>
  <c r="T32" i="51"/>
  <c r="H32" i="51" s="1"/>
  <c r="T34" i="51"/>
  <c r="H34" i="51" s="1"/>
  <c r="F36" i="51"/>
  <c r="H36" i="51"/>
  <c r="F37" i="51"/>
  <c r="H42" i="51"/>
  <c r="V16" i="51"/>
  <c r="W16" i="51" s="1"/>
  <c r="L25" i="51"/>
  <c r="M32" i="51"/>
  <c r="M34" i="51"/>
  <c r="L35" i="51"/>
  <c r="L36" i="51"/>
  <c r="M37" i="51"/>
  <c r="M39" i="51"/>
  <c r="H41" i="51"/>
  <c r="I42" i="51"/>
  <c r="I44" i="51"/>
  <c r="T50" i="51"/>
  <c r="J50" i="51" s="1"/>
  <c r="F51" i="51"/>
  <c r="N53" i="51"/>
  <c r="U53" i="51"/>
  <c r="H55" i="51"/>
  <c r="H56" i="51"/>
  <c r="G57" i="51"/>
  <c r="N57" i="51"/>
  <c r="K58" i="51"/>
  <c r="L60" i="51"/>
  <c r="Q36" i="51"/>
  <c r="N55" i="51"/>
  <c r="W32" i="51"/>
  <c r="X32" i="51" s="1"/>
  <c r="W34" i="51"/>
  <c r="X34" i="51" s="1"/>
  <c r="N36" i="51"/>
  <c r="Q37" i="51"/>
  <c r="I41" i="51"/>
  <c r="M42" i="51"/>
  <c r="H51" i="51"/>
  <c r="K55" i="51"/>
  <c r="K56" i="51"/>
  <c r="H57" i="51"/>
  <c r="W60" i="51"/>
  <c r="X60" i="51" s="1"/>
  <c r="K20" i="60"/>
  <c r="H22" i="55"/>
  <c r="K32" i="55"/>
  <c r="H18" i="59"/>
  <c r="K33" i="59"/>
  <c r="K27" i="60"/>
  <c r="K29" i="60"/>
  <c r="H35" i="60"/>
  <c r="H38" i="60"/>
  <c r="K60" i="60"/>
  <c r="K66" i="60"/>
  <c r="H27" i="61"/>
  <c r="S15" i="51"/>
  <c r="V15" i="51" s="1"/>
  <c r="O24" i="51"/>
  <c r="W24" i="51"/>
  <c r="G24" i="51" s="1"/>
  <c r="O25" i="51"/>
  <c r="W25" i="51"/>
  <c r="G25" i="51" s="1"/>
  <c r="O26" i="51"/>
  <c r="W26" i="51"/>
  <c r="G26" i="51" s="1"/>
  <c r="O27" i="51"/>
  <c r="W27" i="51"/>
  <c r="G27" i="51" s="1"/>
  <c r="O28" i="51"/>
  <c r="W28" i="51"/>
  <c r="G28" i="51" s="1"/>
  <c r="I29" i="51"/>
  <c r="Q29" i="51"/>
  <c r="N37" i="51"/>
  <c r="F46" i="51"/>
  <c r="K46" i="51"/>
  <c r="H47" i="51"/>
  <c r="P47" i="51"/>
  <c r="F48" i="51"/>
  <c r="K48" i="51"/>
  <c r="H49" i="51"/>
  <c r="O49" i="51"/>
  <c r="L50" i="51"/>
  <c r="Q53" i="51"/>
  <c r="U54" i="51"/>
  <c r="W54" i="51" s="1"/>
  <c r="X54" i="51" s="1"/>
  <c r="J55" i="51"/>
  <c r="O55" i="51"/>
  <c r="J56" i="51"/>
  <c r="O56" i="51"/>
  <c r="J57" i="51"/>
  <c r="J58" i="51"/>
  <c r="N29" i="51"/>
  <c r="J46" i="51"/>
  <c r="K21" i="59"/>
  <c r="H20" i="60"/>
  <c r="J47" i="51"/>
  <c r="G48" i="51"/>
  <c r="L48" i="51"/>
  <c r="J49" i="51"/>
  <c r="M50" i="51"/>
  <c r="U51" i="51"/>
  <c r="D39" i="52" s="1"/>
  <c r="W56" i="51"/>
  <c r="X56" i="51" s="1"/>
  <c r="W57" i="51"/>
  <c r="X57" i="51" s="1"/>
  <c r="W58" i="51"/>
  <c r="X58" i="51" s="1"/>
  <c r="J48" i="51"/>
  <c r="I29" i="55"/>
  <c r="K29" i="55" s="1"/>
  <c r="K43" i="55"/>
  <c r="I45" i="60"/>
  <c r="K18" i="61"/>
  <c r="R14" i="51"/>
  <c r="Q24" i="51"/>
  <c r="Q25" i="51"/>
  <c r="Q26" i="51"/>
  <c r="Q27" i="51"/>
  <c r="Q28" i="51"/>
  <c r="K29" i="51"/>
  <c r="W44" i="51"/>
  <c r="M44" i="51" s="1"/>
  <c r="G46" i="51"/>
  <c r="L46" i="51"/>
  <c r="P49" i="51"/>
  <c r="I22" i="55"/>
  <c r="K22" i="55" s="1"/>
  <c r="K39" i="55"/>
  <c r="I18" i="59"/>
  <c r="K18" i="59" s="1"/>
  <c r="H23" i="59"/>
  <c r="H18" i="60"/>
  <c r="K22" i="60"/>
  <c r="K24" i="60"/>
  <c r="K32" i="60"/>
  <c r="K35" i="60"/>
  <c r="I38" i="60"/>
  <c r="K38" i="60" s="1"/>
  <c r="K55" i="60"/>
  <c r="H66" i="60"/>
  <c r="I27" i="61"/>
  <c r="K27" i="61" s="1"/>
  <c r="T30" i="51"/>
  <c r="F30" i="51" s="1"/>
  <c r="K35" i="51"/>
  <c r="T37" i="51"/>
  <c r="H37" i="51" s="1"/>
  <c r="H46" i="51"/>
  <c r="P46" i="51"/>
  <c r="F47" i="51"/>
  <c r="K47" i="51"/>
  <c r="H48" i="51"/>
  <c r="P48" i="51"/>
  <c r="F49" i="51"/>
  <c r="K49" i="51"/>
  <c r="F50" i="51"/>
  <c r="Q50" i="51"/>
  <c r="Q51" i="51"/>
  <c r="F53" i="51"/>
  <c r="G55" i="51"/>
  <c r="G56" i="51"/>
  <c r="M53" i="51"/>
  <c r="H53" i="51"/>
  <c r="A18" i="55"/>
  <c r="A26" i="55"/>
  <c r="A32" i="55"/>
  <c r="K18" i="60"/>
  <c r="K45" i="60"/>
  <c r="K23" i="59"/>
  <c r="K39" i="59"/>
  <c r="U41" i="51"/>
  <c r="W41" i="51" s="1"/>
  <c r="X41" i="51" s="1"/>
  <c r="T41" i="51"/>
  <c r="J41" i="51" s="1"/>
  <c r="U49" i="51"/>
  <c r="W49" i="51" s="1"/>
  <c r="X49" i="51" s="1"/>
  <c r="T49" i="51"/>
  <c r="L49" i="51" s="1"/>
  <c r="A22" i="55"/>
  <c r="H43" i="55"/>
  <c r="H22" i="60"/>
  <c r="H27" i="60"/>
  <c r="H32" i="60"/>
  <c r="H21" i="61"/>
  <c r="E27" i="52"/>
  <c r="E18" i="52"/>
  <c r="D17" i="52"/>
  <c r="E14" i="52"/>
  <c r="E17" i="52"/>
  <c r="D14" i="52"/>
  <c r="E15" i="52"/>
  <c r="D18" i="52"/>
  <c r="E16" i="52"/>
  <c r="D15" i="52"/>
  <c r="E20" i="52"/>
  <c r="E19" i="52"/>
  <c r="D16" i="52"/>
  <c r="N24" i="51"/>
  <c r="J24" i="51"/>
  <c r="K24" i="51"/>
  <c r="P24" i="51"/>
  <c r="T24" i="51"/>
  <c r="F24" i="51" s="1"/>
  <c r="E28" i="52"/>
  <c r="N25" i="51"/>
  <c r="J25" i="51"/>
  <c r="K25" i="51"/>
  <c r="P25" i="51"/>
  <c r="T25" i="51"/>
  <c r="F25" i="51" s="1"/>
  <c r="E29" i="52"/>
  <c r="N26" i="51"/>
  <c r="J26" i="51"/>
  <c r="K26" i="51"/>
  <c r="P26" i="51"/>
  <c r="T26" i="51"/>
  <c r="F26" i="51" s="1"/>
  <c r="N27" i="51"/>
  <c r="J27" i="51"/>
  <c r="K27" i="51"/>
  <c r="P27" i="51"/>
  <c r="T27" i="51"/>
  <c r="F27" i="51" s="1"/>
  <c r="N28" i="51"/>
  <c r="J28" i="51"/>
  <c r="K28" i="51"/>
  <c r="P28" i="51"/>
  <c r="T28" i="51"/>
  <c r="F28" i="51" s="1"/>
  <c r="B59" i="51"/>
  <c r="B50" i="51"/>
  <c r="B36" i="51"/>
  <c r="T29" i="51"/>
  <c r="F29" i="51" s="1"/>
  <c r="I30" i="51"/>
  <c r="B54" i="51"/>
  <c r="B61" i="51"/>
  <c r="B38" i="51"/>
  <c r="I33" i="51"/>
  <c r="U42" i="51"/>
  <c r="W42" i="51" s="1"/>
  <c r="X42" i="51" s="1"/>
  <c r="T42" i="51"/>
  <c r="J42" i="51" s="1"/>
  <c r="U46" i="51"/>
  <c r="W46" i="51" s="1"/>
  <c r="T46" i="51"/>
  <c r="N46" i="51" s="1"/>
  <c r="H18" i="55"/>
  <c r="H32" i="55"/>
  <c r="H39" i="55"/>
  <c r="H21" i="59"/>
  <c r="H26" i="59"/>
  <c r="H33" i="59"/>
  <c r="H24" i="60"/>
  <c r="H29" i="60"/>
  <c r="H55" i="60"/>
  <c r="H18" i="61"/>
  <c r="H25" i="61"/>
  <c r="S14" i="51"/>
  <c r="E33" i="52"/>
  <c r="P30" i="51"/>
  <c r="L30" i="51"/>
  <c r="H30" i="51"/>
  <c r="J30" i="51"/>
  <c r="O30" i="51"/>
  <c r="U30" i="51"/>
  <c r="W30" i="51" s="1"/>
  <c r="E35" i="52"/>
  <c r="E34" i="52"/>
  <c r="E26" i="52"/>
  <c r="E25" i="52"/>
  <c r="E24" i="52"/>
  <c r="D23" i="52"/>
  <c r="D24" i="52"/>
  <c r="E22" i="52"/>
  <c r="D21" i="52"/>
  <c r="D22" i="52"/>
  <c r="E23" i="52"/>
  <c r="E21" i="52"/>
  <c r="N32" i="51"/>
  <c r="J32" i="51"/>
  <c r="F32" i="51"/>
  <c r="K32" i="51"/>
  <c r="P32" i="51"/>
  <c r="E36" i="52"/>
  <c r="N33" i="51"/>
  <c r="J33" i="51"/>
  <c r="F33" i="51"/>
  <c r="K33" i="51"/>
  <c r="P33" i="51"/>
  <c r="E37" i="52"/>
  <c r="N34" i="51"/>
  <c r="J34" i="51"/>
  <c r="F34" i="51"/>
  <c r="K34" i="51"/>
  <c r="P34" i="51"/>
  <c r="T35" i="51"/>
  <c r="H35" i="51" s="1"/>
  <c r="U37" i="51"/>
  <c r="W37" i="51" s="1"/>
  <c r="U39" i="51"/>
  <c r="W39" i="51" s="1"/>
  <c r="X39" i="51" s="1"/>
  <c r="T39" i="51"/>
  <c r="J39" i="51" s="1"/>
  <c r="U43" i="51"/>
  <c r="W43" i="51" s="1"/>
  <c r="T43" i="51"/>
  <c r="L43" i="51" s="1"/>
  <c r="B39" i="51"/>
  <c r="B55" i="51"/>
  <c r="H24" i="51"/>
  <c r="M24" i="51"/>
  <c r="H25" i="51"/>
  <c r="M25" i="51"/>
  <c r="H26" i="51"/>
  <c r="M26" i="51"/>
  <c r="H27" i="51"/>
  <c r="M27" i="51"/>
  <c r="H28" i="51"/>
  <c r="M28" i="51"/>
  <c r="E32" i="52"/>
  <c r="P29" i="51"/>
  <c r="L29" i="51"/>
  <c r="H29" i="51"/>
  <c r="J29" i="51"/>
  <c r="O29" i="51"/>
  <c r="U29" i="51"/>
  <c r="W29" i="51" s="1"/>
  <c r="K30" i="51"/>
  <c r="Q30" i="51"/>
  <c r="T31" i="51"/>
  <c r="G32" i="51"/>
  <c r="L32" i="51"/>
  <c r="Q32" i="51"/>
  <c r="G33" i="51"/>
  <c r="L33" i="51"/>
  <c r="Q33" i="51"/>
  <c r="G34" i="51"/>
  <c r="L34" i="51"/>
  <c r="Q34" i="51"/>
  <c r="U36" i="51"/>
  <c r="W36" i="51" s="1"/>
  <c r="U40" i="51"/>
  <c r="W40" i="51" s="1"/>
  <c r="X40" i="51" s="1"/>
  <c r="T40" i="51"/>
  <c r="J40" i="51" s="1"/>
  <c r="O39" i="51"/>
  <c r="K39" i="51"/>
  <c r="G39" i="51"/>
  <c r="E40" i="52"/>
  <c r="E41" i="52"/>
  <c r="D40" i="52"/>
  <c r="P39" i="51"/>
  <c r="O40" i="51"/>
  <c r="G40" i="51"/>
  <c r="E42" i="52"/>
  <c r="P40" i="51"/>
  <c r="D43" i="52"/>
  <c r="E43" i="52"/>
  <c r="O41" i="51"/>
  <c r="G41" i="51"/>
  <c r="P41" i="51"/>
  <c r="D44" i="52"/>
  <c r="O42" i="51"/>
  <c r="G42" i="51"/>
  <c r="E44" i="52"/>
  <c r="P42" i="51"/>
  <c r="E45" i="52"/>
  <c r="D45" i="52"/>
  <c r="O43" i="51"/>
  <c r="K43" i="51"/>
  <c r="G43" i="51"/>
  <c r="J43" i="51"/>
  <c r="P43" i="51"/>
  <c r="E47" i="52"/>
  <c r="O44" i="51"/>
  <c r="K44" i="51"/>
  <c r="G44" i="51"/>
  <c r="J44" i="51"/>
  <c r="P44" i="51"/>
  <c r="T44" i="51"/>
  <c r="L44" i="51" s="1"/>
  <c r="Q45" i="51"/>
  <c r="O45" i="51"/>
  <c r="K45" i="51"/>
  <c r="G45" i="51"/>
  <c r="J45" i="51"/>
  <c r="P45" i="51"/>
  <c r="U47" i="51"/>
  <c r="W47" i="51" s="1"/>
  <c r="T47" i="51"/>
  <c r="N47" i="51" s="1"/>
  <c r="U50" i="51"/>
  <c r="W50" i="51" s="1"/>
  <c r="X50" i="51" s="1"/>
  <c r="E39" i="52"/>
  <c r="O36" i="51"/>
  <c r="K36" i="51"/>
  <c r="G36" i="51"/>
  <c r="J36" i="51"/>
  <c r="P36" i="51"/>
  <c r="O37" i="51"/>
  <c r="K37" i="51"/>
  <c r="G37" i="51"/>
  <c r="J37" i="51"/>
  <c r="P37" i="51"/>
  <c r="F39" i="51"/>
  <c r="L39" i="51"/>
  <c r="Q39" i="51"/>
  <c r="F40" i="51"/>
  <c r="L40" i="51"/>
  <c r="Q40" i="51"/>
  <c r="F41" i="51"/>
  <c r="L41" i="51"/>
  <c r="Q41" i="51"/>
  <c r="F42" i="51"/>
  <c r="L42" i="51"/>
  <c r="Q42" i="51"/>
  <c r="F43" i="51"/>
  <c r="Q43" i="51"/>
  <c r="F44" i="51"/>
  <c r="Q44" i="51"/>
  <c r="F45" i="51"/>
  <c r="U45" i="51"/>
  <c r="W45" i="51" s="1"/>
  <c r="T45" i="51"/>
  <c r="L45" i="51" s="1"/>
  <c r="U48" i="51"/>
  <c r="W48" i="51" s="1"/>
  <c r="T48" i="51"/>
  <c r="N48" i="51" s="1"/>
  <c r="U55" i="51"/>
  <c r="W55" i="51" s="1"/>
  <c r="X55" i="51" s="1"/>
  <c r="T55" i="51"/>
  <c r="P55" i="51" s="1"/>
  <c r="W53" i="51"/>
  <c r="X53" i="51" s="1"/>
  <c r="O60" i="51"/>
  <c r="K60" i="51"/>
  <c r="G60" i="51"/>
  <c r="J60" i="51"/>
  <c r="E38" i="52"/>
  <c r="I35" i="51"/>
  <c r="M35" i="51"/>
  <c r="Q35" i="51"/>
  <c r="I50" i="51"/>
  <c r="I51" i="51"/>
  <c r="I53" i="51"/>
  <c r="H60" i="51"/>
  <c r="M60" i="51"/>
  <c r="U61" i="51"/>
  <c r="W61" i="51" s="1"/>
  <c r="X61" i="51" s="1"/>
  <c r="O50" i="51"/>
  <c r="G50" i="51"/>
  <c r="P50" i="51"/>
  <c r="O51" i="51"/>
  <c r="K51" i="51"/>
  <c r="G51" i="51"/>
  <c r="J51" i="51"/>
  <c r="P51" i="51"/>
  <c r="K53" i="51"/>
  <c r="G53" i="51"/>
  <c r="J53" i="51"/>
  <c r="P53" i="51"/>
  <c r="Q56" i="51"/>
  <c r="T56" i="51"/>
  <c r="P56" i="51" s="1"/>
  <c r="T57" i="51"/>
  <c r="P57" i="51" s="1"/>
  <c r="T58" i="51"/>
  <c r="I60" i="51"/>
  <c r="N60" i="51"/>
  <c r="I46" i="51"/>
  <c r="M46" i="51"/>
  <c r="I47" i="51"/>
  <c r="M47" i="51"/>
  <c r="I48" i="51"/>
  <c r="M48" i="51"/>
  <c r="I49" i="51"/>
  <c r="I55" i="51"/>
  <c r="M55" i="51"/>
  <c r="I56" i="51"/>
  <c r="M56" i="51"/>
  <c r="I57" i="51"/>
  <c r="M57" i="51"/>
  <c r="I58" i="51"/>
  <c r="M58" i="51"/>
  <c r="T15" i="51" l="1"/>
  <c r="W15" i="51"/>
  <c r="X27" i="51"/>
  <c r="K50" i="51"/>
  <c r="I32" i="51"/>
  <c r="W51" i="51"/>
  <c r="X51" i="51" s="1"/>
  <c r="I34" i="51"/>
  <c r="X25" i="51"/>
  <c r="X44" i="51"/>
  <c r="D29" i="52"/>
  <c r="D37" i="52"/>
  <c r="X28" i="51"/>
  <c r="X26" i="51"/>
  <c r="X24" i="51"/>
  <c r="Q58" i="51"/>
  <c r="M49" i="51"/>
  <c r="Q57" i="51"/>
  <c r="K41" i="51"/>
  <c r="D38" i="52"/>
  <c r="Q55" i="51"/>
  <c r="D33" i="52"/>
  <c r="D19" i="52"/>
  <c r="D42" i="52"/>
  <c r="D27" i="52"/>
  <c r="R17" i="51"/>
  <c r="U14" i="51"/>
  <c r="Y17" i="51"/>
  <c r="AE17" i="51"/>
  <c r="AA17" i="51"/>
  <c r="X37" i="51"/>
  <c r="I37" i="51"/>
  <c r="V14" i="51"/>
  <c r="S17" i="51"/>
  <c r="AC17" i="51"/>
  <c r="O48" i="51"/>
  <c r="X48" i="51"/>
  <c r="K42" i="51"/>
  <c r="X36" i="51"/>
  <c r="I36" i="51"/>
  <c r="X43" i="51"/>
  <c r="M43" i="51"/>
  <c r="D26" i="52"/>
  <c r="O46" i="51"/>
  <c r="X46" i="51"/>
  <c r="AI17" i="51"/>
  <c r="AG17" i="51"/>
  <c r="D41" i="52"/>
  <c r="X30" i="51"/>
  <c r="G30" i="51"/>
  <c r="D28" i="52"/>
  <c r="O53" i="51"/>
  <c r="M45" i="51"/>
  <c r="X45" i="51"/>
  <c r="O47" i="51"/>
  <c r="X47" i="51"/>
  <c r="K40" i="51"/>
  <c r="X29" i="51"/>
  <c r="G29" i="51"/>
  <c r="T14" i="51"/>
  <c r="T17" i="51" s="1"/>
  <c r="D36" i="52"/>
  <c r="D34" i="52"/>
  <c r="D25" i="52"/>
  <c r="D35" i="52"/>
  <c r="M51" i="51" l="1"/>
  <c r="AF17" i="51" s="1"/>
  <c r="AH17" i="51"/>
  <c r="AB17" i="51"/>
  <c r="AD17" i="51"/>
  <c r="Z17" i="51"/>
  <c r="V17" i="51"/>
  <c r="W17" i="51" s="1"/>
  <c r="W14" i="51"/>
  <c r="AD14" i="51" s="1"/>
  <c r="F9" i="52"/>
  <c r="F9" i="54"/>
  <c r="U9" i="51"/>
  <c r="F9" i="3"/>
  <c r="I9" i="60"/>
  <c r="I9" i="59"/>
  <c r="I9" i="61"/>
  <c r="I9" i="55"/>
  <c r="C17" i="51"/>
  <c r="D9" i="52" l="1"/>
  <c r="D9" i="54"/>
  <c r="P9" i="51"/>
  <c r="D9" i="3"/>
  <c r="D9" i="60"/>
  <c r="D9" i="59"/>
  <c r="D9" i="61"/>
  <c r="D9" i="55"/>
  <c r="AJ17" i="51" l="1"/>
</calcChain>
</file>

<file path=xl/comments1.xml><?xml version="1.0" encoding="utf-8"?>
<comments xmlns="http://schemas.openxmlformats.org/spreadsheetml/2006/main">
  <authors>
    <author>WILBERT PAQUIYAURI PRADO</author>
  </authors>
  <commentList>
    <comment ref="B59" authorId="0" shapeId="0">
      <text>
        <r>
          <rPr>
            <b/>
            <sz val="9"/>
            <color indexed="81"/>
            <rFont val="Tahoma"/>
            <family val="2"/>
          </rPr>
          <t>Ejemplo
- Campos experimentales de hotalizas
- Planta piloto de lácteos
- área de contabilidad</t>
        </r>
      </text>
    </comment>
  </commentList>
</comments>
</file>

<file path=xl/comments2.xml><?xml version="1.0" encoding="utf-8"?>
<comments xmlns="http://schemas.openxmlformats.org/spreadsheetml/2006/main">
  <authors>
    <author>WILBERT PAQUIYAURI PRADO</author>
  </authors>
  <commentList>
    <comment ref="B54" authorId="0" shapeId="0">
      <text>
        <r>
          <rPr>
            <b/>
            <sz val="9"/>
            <color indexed="81"/>
            <rFont val="Tahoma"/>
            <family val="2"/>
          </rPr>
          <t>Ejemplo
- Campos experimentales de hotalizas
- Planta piloto de lácteos
- área de contabilidad</t>
        </r>
      </text>
    </comment>
  </commentList>
</comments>
</file>

<file path=xl/comments3.xml><?xml version="1.0" encoding="utf-8"?>
<comments xmlns="http://schemas.openxmlformats.org/spreadsheetml/2006/main">
  <authors>
    <author>WILBERT PAQUIYAURI PRADO</author>
  </authors>
  <commentList>
    <comment ref="B88" authorId="0" shapeId="0">
      <text>
        <r>
          <rPr>
            <b/>
            <sz val="9"/>
            <color indexed="81"/>
            <rFont val="Tahoma"/>
            <family val="2"/>
          </rPr>
          <t>Ejemplo
- Campos experimentales de hotalizas
- Planta piloto de lácteos
- área de contabilidad</t>
        </r>
      </text>
    </comment>
  </commentList>
</comments>
</file>

<file path=xl/comments4.xml><?xml version="1.0" encoding="utf-8"?>
<comments xmlns="http://schemas.openxmlformats.org/spreadsheetml/2006/main">
  <authors>
    <author>WILBERT PAQUIYAURI PRADO</author>
  </authors>
  <commentList>
    <comment ref="B56" authorId="0" shapeId="0">
      <text>
        <r>
          <rPr>
            <b/>
            <sz val="9"/>
            <color indexed="81"/>
            <rFont val="Tahoma"/>
            <family val="2"/>
          </rPr>
          <t>Ejemplo
- Campos experimentales de hotalizas
- Planta piloto de lácteos
- área de contabilidad</t>
        </r>
      </text>
    </comment>
  </commentList>
</comments>
</file>

<file path=xl/sharedStrings.xml><?xml version="1.0" encoding="utf-8"?>
<sst xmlns="http://schemas.openxmlformats.org/spreadsheetml/2006/main" count="1848" uniqueCount="1219">
  <si>
    <t>UNIDAD DIDÁCTICA</t>
  </si>
  <si>
    <t>Horas</t>
  </si>
  <si>
    <t>MÓDULO</t>
  </si>
  <si>
    <t>Módulos Formativos</t>
  </si>
  <si>
    <t>CAPACIDADES</t>
  </si>
  <si>
    <t>COMPETENCIAS PARA LA EMPLEABILIDAD</t>
  </si>
  <si>
    <t>N°. HORAS:</t>
  </si>
  <si>
    <t>DESCRIPCIÓN DEL PERFIL DE EGRESO</t>
  </si>
  <si>
    <t>ÁMBITOS DE DESEMPEÑO</t>
  </si>
  <si>
    <t>UNIDAD DE COMPETENCIA</t>
  </si>
  <si>
    <t>INDICADORES DE LOGRO DE LA COMPETENCIA</t>
  </si>
  <si>
    <t>Competencias técnicas o específicas</t>
  </si>
  <si>
    <t>Competencias para la empleabilidad</t>
  </si>
  <si>
    <t>Créd. T</t>
  </si>
  <si>
    <t>Créd. P</t>
  </si>
  <si>
    <t>Total créditos</t>
  </si>
  <si>
    <t>HT</t>
  </si>
  <si>
    <t>HP</t>
  </si>
  <si>
    <t>Total horas</t>
  </si>
  <si>
    <t>PERIODO ACADÉMICO</t>
  </si>
  <si>
    <t>EFSRT</t>
  </si>
  <si>
    <t>% de créditos prácticos respecto del total de créditos:</t>
  </si>
  <si>
    <t>Periodos Académicos (créditos y horas)</t>
  </si>
  <si>
    <t>II (c)</t>
  </si>
  <si>
    <t>II (h)</t>
  </si>
  <si>
    <t>III (h)</t>
  </si>
  <si>
    <t>IV (c)</t>
  </si>
  <si>
    <t>IV (h)</t>
  </si>
  <si>
    <t>V (c)</t>
  </si>
  <si>
    <t>V (h)</t>
  </si>
  <si>
    <t>Teóricos</t>
  </si>
  <si>
    <t>Prácticos</t>
  </si>
  <si>
    <t>Total</t>
  </si>
  <si>
    <t>De teoría</t>
  </si>
  <si>
    <t>Prácticas</t>
  </si>
  <si>
    <t>N° CRÉDITOS:</t>
  </si>
  <si>
    <t>Denominación</t>
  </si>
  <si>
    <t>COMPETENCIA</t>
  </si>
  <si>
    <t>DENOMINACIÓN DE LA INSTITUCIÓN</t>
  </si>
  <si>
    <t>ORGANIZACIÓN MODULAR</t>
  </si>
  <si>
    <t>DESCRIPCION DE LA COMPETENCIA</t>
  </si>
  <si>
    <t>NIVEL FORMATIVO</t>
  </si>
  <si>
    <t>SECTOR ECONÓMICO</t>
  </si>
  <si>
    <t>FAMILIA PRODUCTIVA</t>
  </si>
  <si>
    <t>ACTIVIDAD ECONÓMICA</t>
  </si>
  <si>
    <t>MODALIDAD DEL SERVICIO EDUCATIVO</t>
  </si>
  <si>
    <t>CÓDIGO *</t>
  </si>
  <si>
    <t>COMPONENTES CURRICULARES</t>
  </si>
  <si>
    <r>
      <rPr>
        <b/>
        <sz val="10"/>
        <color indexed="8"/>
        <rFont val="Calibri"/>
        <family val="2"/>
      </rPr>
      <t>*Se considera el código de la carrera del CNOF
Pautas generales:</t>
    </r>
    <r>
      <rPr>
        <sz val="10"/>
        <color indexed="8"/>
        <rFont val="Calibri"/>
        <family val="2"/>
      </rPr>
      <t xml:space="preserve">
1. Tipo de ambiente puede ser: aulas, talleres, laboratorios, entre otros (granjas, campos de cultivo, etc.) que sirvan para el desarrollo de los programas de estudios declarados. No deben considerarse los ambientes destinados a bibliotecas.
2. Colocar la denominación de las unidades didácticas que se desarrollarán en cada uno de los ambientes.
3. En el campo caracteristicas colocar caracteristicas basicas, las dimensiones aproximadas y para equipos pequeños el volumen/capacidad. 
4. Para Software especializado se debe colocar la denominación de dicho programa.</t>
    </r>
  </si>
  <si>
    <t>TOTALES</t>
  </si>
  <si>
    <t>VI (c)</t>
  </si>
  <si>
    <t>VI (h)</t>
  </si>
  <si>
    <t>CÓDIGO MODULAR</t>
  </si>
  <si>
    <t xml:space="preserve"> AMBIENTES Y EQUIPAMIENTO DEL PROGRAMA DE ESTUDIOS</t>
  </si>
  <si>
    <t>Características</t>
  </si>
  <si>
    <t>Software especializad</t>
  </si>
  <si>
    <t>Denominación del Ambiente</t>
  </si>
  <si>
    <t>Denominación de Ambiente</t>
  </si>
  <si>
    <t>Unidades Didácticas Asociadas</t>
  </si>
  <si>
    <t>Horas Teóricas</t>
  </si>
  <si>
    <t>Horas Prácticas</t>
  </si>
  <si>
    <t>Periodo</t>
  </si>
  <si>
    <t>CÓDIGO MODULAR DEL INSTITUTO</t>
  </si>
  <si>
    <t>Herramientas</t>
  </si>
  <si>
    <t>Instrumentos</t>
  </si>
  <si>
    <t>Crédito teórico</t>
  </si>
  <si>
    <t>Crédito práctico</t>
  </si>
  <si>
    <t>Equivalencia de un (1) crédito:(4)</t>
  </si>
  <si>
    <t>Módulo I</t>
  </si>
  <si>
    <t>Condición</t>
  </si>
  <si>
    <t>Objeto</t>
  </si>
  <si>
    <t>Verbo</t>
  </si>
  <si>
    <t>Capacidades</t>
  </si>
  <si>
    <t>MÓDULOS</t>
  </si>
  <si>
    <t>Indicadores</t>
  </si>
  <si>
    <t>Indicadores de la Capacidad</t>
  </si>
  <si>
    <t>Capacidades asociadas a la Unidad de Competencia Específica y de Empleabilidad</t>
  </si>
  <si>
    <t>RESUMEN</t>
  </si>
  <si>
    <t>Programa de estudios:</t>
  </si>
  <si>
    <t>Módulo II</t>
  </si>
  <si>
    <t>Módulo III</t>
  </si>
  <si>
    <t>Módulo IV</t>
  </si>
  <si>
    <t xml:space="preserve"> REQUERIMIENTO DE AMBIENTES DEL PROGRAMA DE ESTUDIOS</t>
  </si>
  <si>
    <t>HORAS (P)</t>
  </si>
  <si>
    <t>CRÉDITOS</t>
  </si>
  <si>
    <t>ESTRATEGIAS DE REALIZACIÓN</t>
  </si>
  <si>
    <t>CAPACIDADES A FORTALECER</t>
  </si>
  <si>
    <t>Práctica</t>
  </si>
  <si>
    <t>Teórico</t>
  </si>
  <si>
    <t xml:space="preserve">PERFIL DOCENTE </t>
  </si>
  <si>
    <t>HORAS</t>
  </si>
  <si>
    <t>CONTENIDOS</t>
  </si>
  <si>
    <t>INDICADORES DE LOGRO DE  LA CAPACIDAD</t>
  </si>
  <si>
    <t>CAPACIDADES DE EMPLEABILIDAD</t>
  </si>
  <si>
    <t xml:space="preserve">PERFIL DOCENTE  </t>
  </si>
  <si>
    <t>INDICADORES DE LOGRO DE LA CAPACIDAD</t>
  </si>
  <si>
    <t>CAPACIDADES TÉCNICAS O ESPECÍFICAS</t>
  </si>
  <si>
    <t>DENOMINACIÓN DEL MÓDULO</t>
  </si>
  <si>
    <t>UNIDAD DE COMPETENCIA DEL CATÁLOGO NACIONAL DE LA OFERTA FORMATIVA</t>
  </si>
  <si>
    <t>COMPETENCIAS PARA LA EMPLEABILIDAD INCORPORADAS MEDIANTE UNIDAD DIDÁCTICA</t>
  </si>
  <si>
    <r>
      <t xml:space="preserve">COMPETENCIAS PARA LA EMPLEABILIDAD INCORPORADAS COMO CONTENIDO  TRANSVERSAL </t>
    </r>
    <r>
      <rPr>
        <b/>
        <u/>
        <sz val="10"/>
        <color indexed="8"/>
        <rFont val="Arial"/>
        <family val="2"/>
      </rPr>
      <t/>
    </r>
  </si>
  <si>
    <t>Capacidad técnica</t>
  </si>
  <si>
    <t>Capacidad Empleabilidad</t>
  </si>
  <si>
    <t>Aula pedagógica</t>
  </si>
  <si>
    <t>Aula de cómputo</t>
  </si>
  <si>
    <t>Laboratorio de idiomas</t>
  </si>
  <si>
    <t>Filtro</t>
  </si>
  <si>
    <t>Filtrar</t>
  </si>
  <si>
    <t>Código
Capacidad</t>
  </si>
  <si>
    <t>Código Indicador</t>
  </si>
  <si>
    <t>Tipo de capacidad</t>
  </si>
  <si>
    <t>DENOMINACIÓN DE LA INSTITUCIÓN EDUCATIVA</t>
  </si>
  <si>
    <t>CÓDIGO MODULAR DE LA INSTITUCIÓN EDUCATIVA</t>
  </si>
  <si>
    <t>CÓDIGO DE SER EL CASO *</t>
  </si>
  <si>
    <t>III (c)</t>
  </si>
  <si>
    <t>Observaciones de los facilitadores opcional</t>
  </si>
  <si>
    <t>Créditos Académicos</t>
  </si>
  <si>
    <t>EXPERIENCIAS FORMATIVAS EN SITUACIONES REALES DE TRABAJO (EFSRT)</t>
  </si>
  <si>
    <t>Etiquetas de fila</t>
  </si>
  <si>
    <t>(en blanco)</t>
  </si>
  <si>
    <t>Total general</t>
  </si>
  <si>
    <t>(Todas)</t>
  </si>
  <si>
    <t>I</t>
  </si>
  <si>
    <t>II</t>
  </si>
  <si>
    <t>III</t>
  </si>
  <si>
    <t>IV</t>
  </si>
  <si>
    <t>V</t>
  </si>
  <si>
    <t>VI</t>
  </si>
  <si>
    <t>I(c)</t>
  </si>
  <si>
    <t>I(h)</t>
  </si>
  <si>
    <t>c</t>
  </si>
  <si>
    <t>h</t>
  </si>
  <si>
    <t>En el IES</t>
  </si>
  <si>
    <t>Centros laborales (empresas, organizaciones u otras instituciones)</t>
  </si>
  <si>
    <t>DESCRIPCIÓN DE LA COMPETENCIA</t>
  </si>
  <si>
    <t>Competencias técnicas (Unidad de competencia)</t>
  </si>
  <si>
    <t xml:space="preserve">Actividades productivas de bienes en el IES
</t>
  </si>
  <si>
    <t xml:space="preserve">Actividades productivas de servicios en el IES
</t>
  </si>
  <si>
    <t xml:space="preserve">Actividades productivas de bienes en los centros de producción
</t>
  </si>
  <si>
    <t xml:space="preserve">Actividades productivas de servicios en los centros de producción
</t>
  </si>
  <si>
    <t xml:space="preserve">Actividades productivas de bienes y servicios en el IES
</t>
  </si>
  <si>
    <t xml:space="preserve">Actividades productivas de bienes y  servicios en los centros de producción
</t>
  </si>
  <si>
    <t>DENOMINACIÓN VARIANTE</t>
  </si>
  <si>
    <t>DENOMINACIÓN DEL PROGRAMA DE ESTUDIOS SEGÚN CNOF (según corresponda)</t>
  </si>
  <si>
    <t>FORMACIÓN**</t>
  </si>
  <si>
    <t>Pautas generales:
1. Las competencias específicas y de empleabilidad consignadas en el presente formato son las mismas del perfil de egreso.
2. Los indicadores de logro de las unidades de competencia deben ser los mismos del CNOF. En caso que el programa de estudio no se encuentre en el CNOF los indicadores de logro deben ser definidos por el IES.
3. Los indicadores de logro de las competencias para la empleabilidad deben ser definidos por el IES.
*Se considera el código de la carrera del CNOF.  En caso de que el programa no se encuentre en el CNOF  dejarlo en blanco.      
** Indicar  sólo en el caso de que sea Dual o En Alternancia, caso contrario dejar la celda en blanco.</t>
  </si>
  <si>
    <t>COMPETENCIAS ESPECÍFICAS (UNIDAD DE COMPETENCIA)</t>
  </si>
  <si>
    <t>COMPETENCIAS ESPECÍFICAS  (UNIDAD DE COMPETENCIA)</t>
  </si>
  <si>
    <t>Pautas Generales: 
1. Descripción del perfil de egreso: Descripción general y breve de los desempeños que será capaz de realizar el egresado en el campo laboral, al concluir el programa de estudio en correspondencia con las competencias técnicas y de empleabilidad.
2. Competencias específicas: Transcripción de las unidades de competencia del programa de estudio, establecido en el CNOF. En caso de que el programa no se encuentre en el CNOF se tomarán las Unidades de Competencias definidas mediante el análisis de la actividad económica correspondiente.
3. Las  competencias para la empleabilidad: son priorizadas por la institución educativa, en concordancia con los Lineamientos Académicos Generales establecidos por el MINEDU y su modelo educativo. Se debe distinguir los que se abordarán como unidad didáctica (UD),  de manera transversal (T) o ambas (UD/T)
4. Ámbitos de desempeño: Listar los campos o áreas laborales en los cuales el egresado del programa de estudio se podrá insertar.
*Se considera el código del programa de estudios  del CNOF, de ser el caso.
** Indicar  sólo en el caso de que sea Dual o En Alternancia, caso contrario dejar la celda en blanco.</t>
  </si>
  <si>
    <t>N° HORAS:</t>
  </si>
  <si>
    <t>N° de créditos en forma virtual (**)</t>
  </si>
  <si>
    <t>% de créditos en forma virtual (**)</t>
  </si>
  <si>
    <t>Pautas generales:
1. Verificar que la redacción en los campos de: denominación del módulo, de la competencia  especifica, competencia para la empleabilidad y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 En el caso de los IES, el total de créditos y horas no debe superar el número mínimo de créditos y horas del siguiente nivel formativo, de acuerdo a la normativa.
6.En caso, la modalidad del servicio sea semipresencial,  resaltar las unidades didácticas que se desarrollen en entornos virtuales. 
*Se considera el código de la carrera del CNOF, de ser el caso.
** Llenar la celda siempre que la modalidad sea semipresencial, caso contrario dejar en blanco.</t>
  </si>
  <si>
    <t>*Se considera el código de la carrera del CNOF
Pautas generales:
1. Definir los módulos del plan de estudio, pueden vincularse hasta 3 unidades de competencia en un mismo módulo.
2. La denominación del módulo debe reflejar el proceso que se desarrolla con la(s) competencia(s) vinculadas.
3. Las capacidades deben mantener coherencia con las competencias asociadas.
4. La denominación de la unidad didáctica debe reflejar la(s) capacidad (es) al cual está asociada.</t>
  </si>
  <si>
    <t>Información solo de proceso</t>
  </si>
  <si>
    <t>T.créditos
(Filtrar)</t>
  </si>
  <si>
    <t>Equipos/Mobiliario</t>
  </si>
  <si>
    <t>DESCRIPCIÓN DE LA ESTRATEGIA DE REALIZACIÓN</t>
  </si>
  <si>
    <t>AMBIENTES/ÁREAS (1)</t>
  </si>
  <si>
    <t>DESCRIPCIÓN DE LA ESTRATEGIA PARA LA IMPLEMENTACIÓN DE LA EFSRT (2)</t>
  </si>
  <si>
    <t>(1) Colocar el nombre del espacio, área u otros, donde se desarrolla las EFSRT
(2) Realizar una breve descripción respecto al desarrollo de las EFSRT, según el lugar de realización.</t>
  </si>
  <si>
    <t>LUGAR PARA EL DESARROLLO DE LA EFSRT</t>
  </si>
  <si>
    <t>ANEXO Nº8A 
PERFIL DE EGRESO IES</t>
  </si>
  <si>
    <t>ANEXO Nº 7A 
PROGRAMA DE ESTUDIOS IES</t>
  </si>
  <si>
    <t>ANEXO Nº9A 
ITINERARIO FORMATIVO IES</t>
  </si>
  <si>
    <t>Total horas (UD)</t>
  </si>
  <si>
    <t xml:space="preserve">Ayuda para verificar - f(x) criterios </t>
  </si>
  <si>
    <t>ORGANIZACIÓN DE LOS ELEMENTOS DEL MÓDULO</t>
  </si>
  <si>
    <t>FORMATO DE PROCESO - FORMULACIÓN DE CAPACIDADES E INDICADORES POR UNIDAD DE COMPETENCIA</t>
  </si>
  <si>
    <t>Experiencias formativas en situaciones reales de trabajo (ESRT)</t>
  </si>
  <si>
    <t>Instituto de educación superior público "Catalina Buendía de Pecho"</t>
  </si>
  <si>
    <t>563619</t>
  </si>
  <si>
    <t>Industrias Manufactureras</t>
  </si>
  <si>
    <t>Industrias Alimentarias, bebidas y tabaco</t>
  </si>
  <si>
    <t>Elaboración de Productos Alimenticios</t>
  </si>
  <si>
    <t>CO610-3-001</t>
  </si>
  <si>
    <t>Profesional técnico</t>
  </si>
  <si>
    <t xml:space="preserve">El egresado del programa de estudios de industrias alimentarias es un profesional competente en planificar, organizar, ejecutar y controlar actividades productivas, de la industria  alimentaria mediante el control y el aprovisionamiento de la materia prima, su transformación e innovación y   comercialización de acuerdos a la normas de calidad para garantizar la seguridad e inocuidad de los alimentos , así como   el uso y  manejo de las herramientas informáticas, dominio del idioma ingles mediante una comunicación asertiva y cultura ambiental.  </t>
  </si>
  <si>
    <t>Recepcionar la materia prima, en base a orden de producción, procedimientos de la empresa, las buenas prácticas de manufactura (BPM) y teniendo en cuenta la normativa vigente</t>
  </si>
  <si>
    <t>Seleccionar y clasificar la materia prima de acuerdo al estándares de calidad de la empresa, las buenas prácticas de manufactura (BPM) y teniendo en cuenta la normativa vigente.</t>
  </si>
  <si>
    <t>Acondicionar la materia prima de acuerdo al plan de producción, procedimientos de la empresa, las buenas prácticas de manufactura (BPM) y teniendo en cuenta la normativa vigente.</t>
  </si>
  <si>
    <t>Realizar pre tratamiento de la materia prima de acuerdo a sus características y según el plan de producción, procedimientos de la empresa, las buenas prácticas de manufactura (BPM) y teniendo en cuenta la normativa vigente</t>
  </si>
  <si>
    <t>Efectuar el proceso de transformación de la materia prima, de acuerdo al flujo de producción y controles de calidad, procedimientos de la empresa, las buenas prácticas de manufactura (BPM) y teniendo en cuenta la normativa vigente.</t>
  </si>
  <si>
    <t>Realizar el envasado de los productos elaborados de acuerdo a orden de pedido asegurando condiciones de inocuidad aplicando las buenas prácticas de manufactura (BPM) y teniendo en cuenta la normativa vigente</t>
  </si>
  <si>
    <t>Realizar el empaque y embalaje de los productos terminados, de acuerdo a la orden de pedido, aplicando las buenas prácticas de manufactura (BPM) y teniendo en cuenta la normativa vigente</t>
  </si>
  <si>
    <t>Realizar el control de calidad de la producción, de acuerdo a los procedimientos de la empresa, plan HACCP y teniendo en cuenta la normativa vigente.</t>
  </si>
  <si>
    <t>Comunicación efectiva.-  Expresar de manera clara conceptos, ideas, sentimientos, hechos y opiniones en forma oral y escrita para comunicarse e interactuar con otras personas en contextos sociales y laborales diversos. (UD)</t>
  </si>
  <si>
    <t>Inglés.- Comprender y comunicar ideas, cotidianamente, a nivel oral y escrito, así como interactuar en diversas situaciones en idioma inglés, en contextos sociales y laborales.(UD)</t>
  </si>
  <si>
    <t>Tecnologías de la Información.- Manejar herramientas informáticas de las TIC para buscar y analizar información, comunicarse y realizar procedimientos o tareas vinculados al área profesional, de acuerdo con los requerimientos de su entorno laboral.(UD)</t>
  </si>
  <si>
    <t>Ética.-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laboral.(UD)</t>
  </si>
  <si>
    <t>Innovación.- Desarrollar procedimientos sistemáticos enfocados en la mejora significativa u original de un proceso, producto o servicio respondiendo a un problema, una necesidad o una oportunidad del sector productivo y educativo, el IES y la sociedad.(UD)</t>
  </si>
  <si>
    <t>Emprendimiento.-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 (UD)</t>
  </si>
  <si>
    <t>Presencial</t>
  </si>
  <si>
    <t>1. Selecciona la indumentaria, materiales, equipos, herramientas e instrumentos, de acuerdo a los procedimientos establecidos por la empresa, plan de producción y normativa vigente</t>
  </si>
  <si>
    <t>2. Examina las condiciones del transporte de las materias primas, estado del vehículo, contenedores, temperatura e higiene según procedimientos de la empresa, las buenas prácticas de manufactura (BPM) y teniendo en cuenta la normativa vigente.</t>
  </si>
  <si>
    <t>3. Recibe la materia prima según guía de remisión u orden de compra, el plan de producción, especificaciones técnicas y los procedimientos establecidos por la empresa</t>
  </si>
  <si>
    <t>4. Revisa física y visualmente el estado de la materia prima, la cantidad, la calidad, y caducidad según procedimientos de la empresa, las buenas prácticas de manufactura (BPM) y teniendo en cuenta la normativa vigente.</t>
  </si>
  <si>
    <t>5. Registra el ingreso de la materia prima, de acuerdo a los procedimientos establecidos por la empresa las buenas prácticas de manufactura (BPM) y teniendo en cuenta la normativa vigente</t>
  </si>
  <si>
    <t>6. Despacha la materia prima a la línea de producción asignada, de acuerdo al plan de producción y procedimientos establecidos por la empresa.</t>
  </si>
  <si>
    <t>1. Realiza la limpieza y desinfección de los materiales y equipos según el plan de producción y las buenas prácticas de manufactura (BPM).</t>
  </si>
  <si>
    <t>2. Dispone y opera los materiales y equipos de acuerdo al producto a procesar (lácteos, cárnicos, frutas, hortalizas, legumbres, cereales y recursos hidrobiológicos), según el plan de producción y las buenas prácticas de manufactura (BPM) y la normativa vigente</t>
  </si>
  <si>
    <t>3. Evalúa los aspectos físico y organolépticos de las materias primas, verificando el cumplimiento de los parámetros de calidad, según el plan de producción, especificaciones técnicas y el manual HACCP de la empresa.</t>
  </si>
  <si>
    <t>4. Despacha la materia prima clasificada a la siguiente etapa de la línea de producción asignada, de acuerdo al plan de producción y procedimientos establecidos por la empresa</t>
  </si>
  <si>
    <t>5. Dispone de mermas y/o subproductos para subutilizarla o desecharla adecuadamente teniendo en cuenta los procedimientos de la empresa, Manual de Procedimientos Operativos Estandarizados de Saneamiento de la empresa y la normativa vigente.</t>
  </si>
  <si>
    <t xml:space="preserve">1. Realiza el lavado y desinfección de los materiales y equipos según el Manual de Procedimientos Operativos Estandarizados de Saneamiento de la empresa.
</t>
  </si>
  <si>
    <t>2. Realiza la limpieza, lavado y/o desinfección de la materia prima, de acuerdo a sus características según lo indicado en el plan de producción y manual de buenas prácticas de manufactura (BPM), teniendo en cuenta la normativa vigente.</t>
  </si>
  <si>
    <t>3. Realiza la reducción de la materia prima empleando los materiales y equipos según el producto a procesar (lácteos, cárnicos, frutas, hortalizas, legumbres, cereales y recursos hidrobiológicos), de acuerdo al plan de producción, manual de buenas prácticas de manufactura (BPM) y a la normativa vigente.</t>
  </si>
  <si>
    <t>4. Despacha la materia prima acondicionada a la línea de producción asignada, de acuerdo al plan de producción y procedimientos establecidos por la empresa.</t>
  </si>
  <si>
    <t>1. Realiza el pesado o medida de la materia prima para calcular la cantidad a producir según el plan de producción.</t>
  </si>
  <si>
    <t>2. Dosifica los insumos para el pretratamiento de acuerdo al producto a elaborar según el plan de producción y manual de buenas prácticas de manufactura (BPM).</t>
  </si>
  <si>
    <t>3. Opera materiales y equipos para el acondicionamiento térmico según el producto a procesar (lácteos, cárnicos, frutas, hortalizas, legumbres, cereales y recursos hidrobiológicos), los parámetros establecidos en el plan de producción y manual de buenas prácticas de manufactura (BPM) de acuerdo a la normativa vigente.</t>
  </si>
  <si>
    <t>1. Realiza el lavado y desinfección de los materiales y equipos según lo indicado en el Manual de Procedimientos Operativos Estandarizados de Saneamiento de la empresa y normativa vigente.</t>
  </si>
  <si>
    <t>2. Opera las máquinas y equipos, de acuerdo al producto a elaborar según el plan de producción y manual de buenas prácticas de manufactura (BPM).</t>
  </si>
  <si>
    <t>3. Dosifica insumos para la elaboración de productos alimenticios según los requerimientos de producción y teniendo en cuenta la normativa vigente</t>
  </si>
  <si>
    <t>4. Procesa la materia prima, según el producto a procesar (lácteos, cárnicos, frutas, hortalizas, legumbres, cereales y recursos hidrobiológicos), plan de producción, estándares de calidad, buenas prácticas de manufactura (BPM) y teniendo en cuenta la normativa vigente:</t>
  </si>
  <si>
    <t>5. Elabora productos cárnicos refrigerados, congelados, ahumados, deshidratados y embutidos según plan de producción y estándares de calidad, buenas prácticas de manufactura (BPM) y teniendo en cuenta la normativa vigente.</t>
  </si>
  <si>
    <t>6. Elabora productos marinos seco-salado, refrigerados congelados, ahumados, conservas según plan de producción y estándares de calidad buenas prácticas de manufactura (BPM) y teniendo en cuenta la normativa vigente.</t>
  </si>
  <si>
    <t>7. Elabora leche pasteurizada y derivados lácteos según el plan de producción y estándares de calidad buenas prácticas de manufactura (BPM) y teniendo en cuenta la normativa vigente</t>
  </si>
  <si>
    <t>8. Elabora jugos, compotas, jaleas, mermeladas, almibares, salsas, encurtidos y/o deshidratados de frutas, hortalizas y legumbres, según el requerimiento de producción y estándares de calidad buenas prácticas de manufactura (BPM) y teniendo en cuenta la normativa vigente.</t>
  </si>
  <si>
    <t>9. Elabora productos derivados de grano, cereales y tubérculos, según el requerimiento de producción y estándares de calidad buenas prácticas de manufactura (BPM) y teniendo en cuenta la normativa vigente.</t>
  </si>
  <si>
    <t>1. Emplea envases según plan de producción y estándares de calidad, buenas prácticas de manufactura (BPM) y teniendo en cuenta la normativa vigente.</t>
  </si>
  <si>
    <t>2. Realiza la desinfección de los materiales, equipos y envases según plan de producción, buenas prácticas de manufactura (BPM) y teniendo en cuenta la normativa vigente.</t>
  </si>
  <si>
    <t>3. Calibra y opera los equipos de envasado según los manuales de operación de equipos, según plan de producción y estándares de calidad buenas prácticas de manufactura (BPM) y teniendo en cuenta la normativa vigente.</t>
  </si>
  <si>
    <t>4. Envasa y etiqueta los productos alimenticios (cárnicos y marinos, productos lácteos, jugos, compotas, jaleas, mermeladas, almibares de frutas, hortalizas deshidratadas, refrigeradas, congeladas y harinas de cereales) realizando controles de temperatura, humedad, tiempo, vacío y hermeticidad según el plan de producción y los estándares de calidad de la empresa basados en la normativa vigente</t>
  </si>
  <si>
    <t>1. Prepara los materiales y equipos que se usan en el proceso de empaquetado según las especificaciones técnicas, los procedimientos de la empresa, las buenas prácticas de manufactura (BPM) y teniendo en cuenta la normativa vigente.</t>
  </si>
  <si>
    <t>2. Opera los equipos para el empaque de los productos alimenticios terminados según orden de producción, las buenas prácticas de manufactura (BPM) y teniendo en cuenta la normativa vigente.</t>
  </si>
  <si>
    <t>3. Controla el empacado de los productos alimenticios terminados (cárnicos y marinos, productos lácteos, jugos, compotas, jaleas, mermeladas, almibares de frutas, hortalizas deshidratadas, refrigeradas, congeladas y harinas de cereales) según las especificaciones técnicas, los procedimientos de la empresa, las buenas prácticas de manufactura (BPM) y teniendo en cuenta la normativa vigente.</t>
  </si>
  <si>
    <t>4. Verifica los productos empacados y separa las unidades defectuosas según las especificaciones técnicas, los procedimientos de la empresa, las buenas prácticas de manufactura (BPM) y teniendo en cuenta la normativa vigente.</t>
  </si>
  <si>
    <t>5. Despacha los productos envasados y etiquetados al área asignada, de acuerdo al plan de producción y procedimientos establecidos por la empresa.</t>
  </si>
  <si>
    <t>6. Controla el embalado de los productos terminados identificándolos y registrándolos adecuadamente según las especificaciones técnicas, los procedimientos de la empresa, las buenas prácticas de manufactura (BPM) y teniendo en cuenta la normativa vigente.</t>
  </si>
  <si>
    <t>1. Aprueba la selección de proveedores de materias primas e insumos según lo establecido en el Manual de Buenas prácticas de Manipulación de Alimentos y aplicando los registros establecidos por la empresa.</t>
  </si>
  <si>
    <t>2. Verifica la recepción y control de las materias primas e insumos según lo establecido en su Manual de Buenas prácticas de Manipulación de Alimentos, el plan HACCP y aplicando los registros establecidos por la empresa.</t>
  </si>
  <si>
    <t>3. Verifica la recepción y control de las materias primas e insumos según lo establecido en su Manual de Buenas prácticas de Manipulación de Alimentos, el plan HACCP y aplicando los registros establecidos por la empresa.</t>
  </si>
  <si>
    <t>4. Realiza el control de parámetros del proceso productivo según lo establecido en su Manual de Buenas prácticas de Manipulación de Alimentos, el plan HACCP y aplicando los registros establecidos por la empresa.</t>
  </si>
  <si>
    <t>5. Verifica la calibración de equipos de medición según lo establecido en su Manual de Buenas prácticas de Manipulación de Alimentos y aplicando los registros establecidos por la empresa.</t>
  </si>
  <si>
    <t>6. Verifica y coordina el mantenimiento preventivo de Maquinarias y Equipos según lo establecido en su Manual de Buenas prácticas de Manipulación de Alimentos y aplicando los registros establecidos por la empresa.</t>
  </si>
  <si>
    <t>7. Verifica y monitorea los puntos de control y puntos críticos de control, según el plan HACCP, procedimientos establecidos por la empresa y la normativa vigente.</t>
  </si>
  <si>
    <t>1. Utiliza estrategias de escucha activa y asertiva en contextos sociales y laborales, sin estereotipos de género u otros.</t>
  </si>
  <si>
    <t>2. Organiza información de manera oral y escrita en contextos sociales y laborales, de manera objetiva y empática.</t>
  </si>
  <si>
    <t>3. Expresa de manera clara conceptos, ideas, sentimientos y hechos en forma oral y escrita y a través de distintos medios, incluyendo los medios virtuales, utilizando el lenguaje de acuerdo a los contextos sociales y laborales, sin estereotipos de género u otro.</t>
  </si>
  <si>
    <t>1. Utiliza herramientas de ofimática y especializadas para responder a los requerimientos del entorno laboral, de manera ética, eficiente y responsable.</t>
  </si>
  <si>
    <t>2. Evalúa la información de la red, considerando su calidad, fiabilidad y pertinencia.</t>
  </si>
  <si>
    <t>3. Contribuye al aprendizaje entre iguales en medios digitales respetando fuentes, de manera ética y responsable.</t>
  </si>
  <si>
    <t>1. Actúa con honestidad, honradez, integridad y ética en los múltiples roles que asume, fomentando una cultura transparente, orientada al bien común, en contextos sociales y laborales.</t>
  </si>
  <si>
    <t>2. Contribuye al establecimiento de relaciones justas, basadas en el respeto de los derechos de la persona y cumplimiento de las obligaciones y de las normas que aseguren una convivencia democrática.</t>
  </si>
  <si>
    <t>3. Aplica los códigos de ética en su quehacer profesional de manera autónoma, con responsabilidad y haciendo uso eficiente de los recursos.</t>
  </si>
  <si>
    <t xml:space="preserve">1. Explora su entorno para identificar ideas de mejora significativas u originales a problemas, necesidades u oportunidades de su contexto social, cultural y productivo. </t>
  </si>
  <si>
    <t>2. Analiza la viabilidad de las ideas de mejora planteadas en función a los recursos, oportunidades y factibilidad de su contexto social, cultural y productivo.</t>
  </si>
  <si>
    <t xml:space="preserve">3. Elabora un plan de acción para el desarrollo de la innovación, teniendo en cuenta criterios de pertinencia, ética, igualdad e inclusión. </t>
  </si>
  <si>
    <t>1. Identifica oportunidades que generen ideas de proyectos o negocios nuevos, mejoras en procesos, productos o servicios ya existentes, de manera ética, utilizando metodologías que promuevan la creatividad e innovación.</t>
  </si>
  <si>
    <t>2. Propone el plan de acción del emprendimiento, asumiendo su rol de liderazgo y tomando en cuenta principios éticos, obligaciones tributarias y contables, normas establecidas para la protección de la propiedad intelectual y patentes.</t>
  </si>
  <si>
    <t>3. Diseña el monitoreo para el cumplimiento del plan de acción, utilizando diferentes metodologías para la mejora continua, recursos para la sostenibilidad y escalamiento de su emprendimiento.</t>
  </si>
  <si>
    <t>Módulo 1: Recepción y selección de materia prima</t>
  </si>
  <si>
    <t>UC1: Recepcionar la materia prima, en base a orden de producción, procedimientos de la empresa, las buenas prácticas de manufactura (BPM) y teniendo en cuenta la normativa vigente.
UC2: Seleccionar y clasificar la materia prima de acuerdo al estándares de calidad de la empresa, las buenas prácticas de manufactura (BPM) y teniendo en cuenta la normativa vigente.</t>
  </si>
  <si>
    <t xml:space="preserve">UC1. C1  </t>
  </si>
  <si>
    <t xml:space="preserve"> Almacenar </t>
  </si>
  <si>
    <t xml:space="preserve">materias primas  de acuerdo a normas vigentes </t>
  </si>
  <si>
    <t>y protocolos de la empresa.</t>
  </si>
  <si>
    <t>UC1.C2</t>
  </si>
  <si>
    <t xml:space="preserve"> Recepcionar</t>
  </si>
  <si>
    <t xml:space="preserve"> las buenas prácticas de manufactura</t>
  </si>
  <si>
    <t xml:space="preserve">UC1.C3 </t>
  </si>
  <si>
    <t>Explicar</t>
  </si>
  <si>
    <t xml:space="preserve">as características de la materia  prima de uso en la industria alimentaria </t>
  </si>
  <si>
    <t>según su composición físico químicas  y organoléptica .</t>
  </si>
  <si>
    <t>UC2.C1</t>
  </si>
  <si>
    <t>Realizar</t>
  </si>
  <si>
    <t xml:space="preserve">materiales,   considerando los protocolos de la empresa.   </t>
  </si>
  <si>
    <t xml:space="preserve">UC2.C2 </t>
  </si>
  <si>
    <t>el proceso de clasificación y selección de la materia prima   considerando,</t>
  </si>
  <si>
    <t>Utilizar</t>
  </si>
  <si>
    <t xml:space="preserve">UC8.C1.  </t>
  </si>
  <si>
    <t>Verificar</t>
  </si>
  <si>
    <t xml:space="preserve">  los parámetros de los  sistemas de calidad  en producción de alimentos,  según protocolos de la  empresa y</t>
  </si>
  <si>
    <t xml:space="preserve">UC8.C2 </t>
  </si>
  <si>
    <t>Implementar</t>
  </si>
  <si>
    <t>los  análisis control de calidad ( físicos químicos, sensorial y microbiológicos)</t>
  </si>
  <si>
    <t xml:space="preserve">en el proceso de productivo de alimentos.         </t>
  </si>
  <si>
    <t xml:space="preserve">UC8.C3 </t>
  </si>
  <si>
    <t xml:space="preserve">instrumentos y equipos utilizados en el control de calidad ,   </t>
  </si>
  <si>
    <t xml:space="preserve"> considerando aspectos relacionados con la seguridad y salud ocupacional y manejo ambiental    </t>
  </si>
  <si>
    <t xml:space="preserve">  Manejar</t>
  </si>
  <si>
    <t xml:space="preserve"> considerando los protocolos y normativa vigente</t>
  </si>
  <si>
    <t>a toma de muestra en la cadena de producción de alimentos</t>
  </si>
  <si>
    <t xml:space="preserve">Realizar </t>
  </si>
  <si>
    <t>UC8.C4</t>
  </si>
  <si>
    <t>CE1.C2</t>
  </si>
  <si>
    <t>Evaluar</t>
  </si>
  <si>
    <t>los cambios fisicoquímicos y organolépticos de la materia prima ,</t>
  </si>
  <si>
    <t xml:space="preserve">  según las operaciones preliminares  y de pretratamiento. </t>
  </si>
  <si>
    <t xml:space="preserve">UC3.C2 </t>
  </si>
  <si>
    <t xml:space="preserve">Ejecutar </t>
  </si>
  <si>
    <t>las operaciones de  preliminares de acondicionamiento de la materia prima ,</t>
  </si>
  <si>
    <t xml:space="preserve">de acuerdo  a las línea  de producción  y BPM    </t>
  </si>
  <si>
    <t xml:space="preserve">UC4.C2 </t>
  </si>
  <si>
    <t xml:space="preserve">las operaciones de  preliminares de acondicionamiento de la materia prima , </t>
  </si>
  <si>
    <t xml:space="preserve">UC5.C1  </t>
  </si>
  <si>
    <t>Operar</t>
  </si>
  <si>
    <t xml:space="preserve"> maquinas y equipos  de procesamiento de alimentos , </t>
  </si>
  <si>
    <t xml:space="preserve">considerando  los manuales de operación,  seguridad personal  y  la inocuidad de los alimentos. </t>
  </si>
  <si>
    <t xml:space="preserve">UC5.C2 </t>
  </si>
  <si>
    <t>Determinar</t>
  </si>
  <si>
    <t xml:space="preserve"> los rendimientos en las operaciones unitarias ,</t>
  </si>
  <si>
    <t xml:space="preserve">considerando el flujo de proceso.  </t>
  </si>
  <si>
    <t>UC5.C3.</t>
  </si>
  <si>
    <t xml:space="preserve">Procesar </t>
  </si>
  <si>
    <t xml:space="preserve">productos frutas, Hortalizas  y legumbres,   de acuerdo al Reglamento sobre Vigilancia y Control Sanitario de Alimentos (DS N° 007-98/SA)  y normativa aplicable,   </t>
  </si>
  <si>
    <t>siguiendo las indicaciones de las fórmulas especificadas en el plan de producción.</t>
  </si>
  <si>
    <t xml:space="preserve">UC5.C4 </t>
  </si>
  <si>
    <t>Procesar</t>
  </si>
  <si>
    <t>productos lácteos,  de acuerdo al Reglamento sobre Vigilancia y Control Sanitario de Alimentos (DS N° 007-98/SA)  y normativa aplicable,</t>
  </si>
  <si>
    <t xml:space="preserve">  siguiendo las indicaciones de las fórmulas especificadas en el plan de producción.   </t>
  </si>
  <si>
    <t xml:space="preserve">UC5.C5 </t>
  </si>
  <si>
    <t>productos cárnicos e hidrobiológicos,   de acuerdo al Reglamento sobre Vigilancia y Control Sanitario de Alimentos (DS N° 007-98/SA)  y normativa aplicable,</t>
  </si>
  <si>
    <t xml:space="preserve">siguiendo las indicaciones de las fórmulas especificadas en el plan de producción. </t>
  </si>
  <si>
    <t xml:space="preserve">UC5.C6 </t>
  </si>
  <si>
    <t xml:space="preserve">productos derivados de grano, cereales y tubérculos,   de acuerdo al Reglamento sobre Vigilancia y Control Sanitario de Alimentos (DS N° 007-98/SA)  y normativa aplicable,  </t>
  </si>
  <si>
    <t>UC5.C7</t>
  </si>
  <si>
    <t>Elaborar</t>
  </si>
  <si>
    <t>productos vitivinícolas derivados de la vid (uva) Piscos y vinos, según procedimientos  establecidos por la empresa y estándares de calidad, BPM y</t>
  </si>
  <si>
    <t xml:space="preserve">teniendo en cuenta la normatividad vigente.  </t>
  </si>
  <si>
    <t>CE2.C2</t>
  </si>
  <si>
    <t>Proponer</t>
  </si>
  <si>
    <t xml:space="preserve">alternativas innovadoras de solución a necesidades o problemas del entorno </t>
  </si>
  <si>
    <t>Diseñar</t>
  </si>
  <si>
    <t>CE4.C1</t>
  </si>
  <si>
    <t xml:space="preserve">UC6. UC7.C1 </t>
  </si>
  <si>
    <t>Describir</t>
  </si>
  <si>
    <t xml:space="preserve"> los metodos del envasado y embalado, </t>
  </si>
  <si>
    <t>según el tipo de producto alimentario y la normativa vigente.</t>
  </si>
  <si>
    <t xml:space="preserve">UC6. UC7.C2  </t>
  </si>
  <si>
    <t xml:space="preserve">Operar </t>
  </si>
  <si>
    <t>con eficiente mantenimiento  los equipos y máquinas de envasado y embalado  según</t>
  </si>
  <si>
    <t xml:space="preserve">manual del fabricante,  estándares de calidad de la empresa y  buenas prácticas de manufactura (BPM)  </t>
  </si>
  <si>
    <t xml:space="preserve">UC6. UC7.C3  </t>
  </si>
  <si>
    <t>los procedimientos adecuados en  el empaque y embalaje de los productos terminados,   de acuerdo a la orden de producción y</t>
  </si>
  <si>
    <t xml:space="preserve">teniendo en cuenta la normatividad vigente        </t>
  </si>
  <si>
    <t>UC7.C4.</t>
  </si>
  <si>
    <t xml:space="preserve"> los procedimientos  según el protocolo  el almacenamiento  de los productos terminados , </t>
  </si>
  <si>
    <t xml:space="preserve"> según protocolo de la empresa y normas vigentes    </t>
  </si>
  <si>
    <t>CE4.C2</t>
  </si>
  <si>
    <t>Selecciona</t>
  </si>
  <si>
    <t>Examina</t>
  </si>
  <si>
    <t>teniendo en cuenta la normativa vigente.</t>
  </si>
  <si>
    <t>Realiza</t>
  </si>
  <si>
    <t>Despacha</t>
  </si>
  <si>
    <t xml:space="preserve">Dosifica </t>
  </si>
  <si>
    <t xml:space="preserve">Opera </t>
  </si>
  <si>
    <t>normativa vigente.</t>
  </si>
  <si>
    <t>Elabora</t>
  </si>
  <si>
    <t xml:space="preserve"> Elabora</t>
  </si>
  <si>
    <t>las operaciones preliminares  a la clasificación y selección garantizando la disponibilidad de  insumos, maquinarias y materiales,</t>
  </si>
  <si>
    <t>Almacenamiento de materias primas</t>
  </si>
  <si>
    <t>Recepción de materia prima</t>
  </si>
  <si>
    <t>Composición de los alimentos</t>
  </si>
  <si>
    <t>Infraestructura, equipos y maquinaria</t>
  </si>
  <si>
    <t>Operaciones de selección y clasificación</t>
  </si>
  <si>
    <t>Comunicación oral Interactiva</t>
  </si>
  <si>
    <t xml:space="preserve">Calidad e Inocuidad Alimentaria </t>
  </si>
  <si>
    <t>Análisis de control de calidad de los alimentos</t>
  </si>
  <si>
    <t>Instrumentación de control de calidad</t>
  </si>
  <si>
    <t>Muestreo de alimentos y productos alimenticios</t>
  </si>
  <si>
    <t>Interpretación y producción de texto</t>
  </si>
  <si>
    <t>Ofimática</t>
  </si>
  <si>
    <t>Fundamentos de las operaciones preliminares y pre tratamiento</t>
  </si>
  <si>
    <t>Operaciones de acondicionamiento de materia prima</t>
  </si>
  <si>
    <t>Tratamiento térmico</t>
  </si>
  <si>
    <t>Maquinas y equipos para procesamiento de alimentos</t>
  </si>
  <si>
    <t>Planificación de la producción</t>
  </si>
  <si>
    <t>Elaboración de productos a base de frutas, hortalizas y legumbres</t>
  </si>
  <si>
    <t>Elaboración de productos lácteos</t>
  </si>
  <si>
    <t>Elaboración de productos cárnicos e hidrobiológicos</t>
  </si>
  <si>
    <t>Elaboración de productos a base de granos, cereales y tubérculos</t>
  </si>
  <si>
    <t xml:space="preserve">Elaboración de Productos vitivinícolas </t>
  </si>
  <si>
    <t xml:space="preserve"> Planificar</t>
  </si>
  <si>
    <t>a producción mediante la aplicación de  diagrama de flujos, sistema de costos, gestión  logística  de</t>
  </si>
  <si>
    <t xml:space="preserve">acuerdo a los procesos productivos  </t>
  </si>
  <si>
    <t>Inglés para la comunicación oral</t>
  </si>
  <si>
    <t>Comprensión y redacción en inglés</t>
  </si>
  <si>
    <t xml:space="preserve">Proyecto innovación tecnológica </t>
  </si>
  <si>
    <t>Oportunidades de negocios</t>
  </si>
  <si>
    <t>Fundamentos del envasado y embalado</t>
  </si>
  <si>
    <t>Maquinas y equipos de envasado</t>
  </si>
  <si>
    <t>Empaque y embalaje</t>
  </si>
  <si>
    <t xml:space="preserve">Almacenamiento de productos alimentarios </t>
  </si>
  <si>
    <t>Identifica</t>
  </si>
  <si>
    <t xml:space="preserve"> Selecciona</t>
  </si>
  <si>
    <t xml:space="preserve">Verifica </t>
  </si>
  <si>
    <t xml:space="preserve"> apropiadamente la indumentaria materiales y equipos, herramientas  instrumentos,</t>
  </si>
  <si>
    <t xml:space="preserve">  de acuerdo al proceso productivo</t>
  </si>
  <si>
    <t xml:space="preserve">Registra </t>
  </si>
  <si>
    <t>Deriva</t>
  </si>
  <si>
    <t xml:space="preserve">Maneja </t>
  </si>
  <si>
    <t xml:space="preserve">Describe </t>
  </si>
  <si>
    <t>las condiciones y características básicas que deben reunir las materias primas</t>
  </si>
  <si>
    <t xml:space="preserve">  según normatividad vigente</t>
  </si>
  <si>
    <t xml:space="preserve"> instrumentos o aparatos sencillos,</t>
  </si>
  <si>
    <t>según normatividad vigente</t>
  </si>
  <si>
    <t>la composición de las materias primas,</t>
  </si>
  <si>
    <t>según el origen y función.</t>
  </si>
  <si>
    <t xml:space="preserve"> Realiza</t>
  </si>
  <si>
    <t>Utiliza</t>
  </si>
  <si>
    <t>el procedimiento de las operaciones preliminares a ejecutar,</t>
  </si>
  <si>
    <t>según el tipo de materia prima</t>
  </si>
  <si>
    <t xml:space="preserve"> la limpieza y desinfección de los materiales y equipos  según el plan de producción y</t>
  </si>
  <si>
    <t xml:space="preserve"> las buenas prácticas de manufactura (BPM).</t>
  </si>
  <si>
    <t xml:space="preserve">los materiales y equipos de acuerdo al producto a procesar (lácteos, cárnicos, frutas, hortalizas, legumbres, cereales y recursos hidrobiológicos),  según el plan de producción y las buenas prácticas de manufactura (BPM) y </t>
  </si>
  <si>
    <t>la normativa vigente.</t>
  </si>
  <si>
    <t>Evalúa</t>
  </si>
  <si>
    <t>Opera</t>
  </si>
  <si>
    <t xml:space="preserve">los aspectos físico y organolépticos de las materias primas, verificando el cumplimiento de los parámetros de calidad, </t>
  </si>
  <si>
    <t>según el plan de producción, especificaciones técnicas y el manual HACCP de la empresa</t>
  </si>
  <si>
    <t>materia prima para garantizar el abastecimiento a la línea de proceso.   de acuerdo a los parámetros de calidad</t>
  </si>
  <si>
    <t xml:space="preserve"> especificaciones técnicas</t>
  </si>
  <si>
    <t xml:space="preserve">equipos y maquinarias de selección y clasificación,  considerando criterios de inocuidad de productos y </t>
  </si>
  <si>
    <t>sanitización
de equipos y maquinarias, destino y pautas de comercialización</t>
  </si>
  <si>
    <t xml:space="preserve">Normas  básicas  de  higiene  alimentaria;  medidas  de  higiene  personal,  ropa  de  trabajo,  equipo  de 
protección  personal  y  guía  de  buenas  prácticas  de  higiene  
Requisitos  higiénicos  generales  de  instalaciones y equipos
</t>
  </si>
  <si>
    <t>Selección de indumentaria, materiales y equipos de almacenamiento</t>
  </si>
  <si>
    <t>Condiciones y parámetros de control del almacenamiento de materias primas</t>
  </si>
  <si>
    <t xml:space="preserve">Características generales de infraestructura de almacenamiento
Clasificación de sistemas de almacenamiento
Tipos de almacenamiento 
</t>
  </si>
  <si>
    <t xml:space="preserve">Recepción , organización y control de las materias primas.
Apreciación sensorial básica de materias primas. 
</t>
  </si>
  <si>
    <t>Registro y control de materias primas recepcionadas
Uso de formatos</t>
  </si>
  <si>
    <t xml:space="preserve">Líneas de producción industrial de alimentos.
Métodos de medición y cálculo de cantidades de las distintas materias primas. 
</t>
  </si>
  <si>
    <t>Protección de mercancías. Condiciones y medios de  transporte externos. 
Recepción de mercancías en la industria alimentaria.  Operaciones generales. 
Documentación básica de recepción; formatos y hojas de recepción. </t>
  </si>
  <si>
    <t xml:space="preserve">Factores de calidad de las materias primas  para transformación industrial. 
Clasificación y categorización ,según la normativa. 
Defectos y alteraciones de las materias primas
</t>
  </si>
  <si>
    <t xml:space="preserve">Equipos e instrumentos de medición 
</t>
  </si>
  <si>
    <t>Materias primas en la industria alimentaria 
Conceptos básicos
Composición de los alimentos
Materia prima de origen vegetal
Materia prima de origen animal
Agua
Aditivos alimentarios y coadyuvantes
Pesado y/o medida de materias primas</t>
  </si>
  <si>
    <t xml:space="preserve">Operaciones básicas de preparación de materias primas.
Útiles y herramientas básicas utilizadas en la preparación de materias primas. 
Maquinaria y equipos específicos de preparación de materias primas. 
Regulación de parámetros y manejo de mecanismos sencillos de control en maquinaria y equipos.  
</t>
  </si>
  <si>
    <t>Higiene y mantenimiento  de materiales, equipos.
Niveles y requisitos básicos de limpieza. 
Productos de limpieza; tipos y condiciones de utilización. Utensilios y maquinaria de higienización. 
Procesos y procedimientos de limpieza. 
Residuos y contaminantes en la industria alimentaria, medidas de protección ambiental. 
Operatividad y seguridad en los equipos 
Mantenimiento básico de equipos </t>
  </si>
  <si>
    <t xml:space="preserve">Materiales
Equipos  de selección  y clasificación
Características de los equipos
Planes de trabajo y líneas de elaboración de productos alimentarios
</t>
  </si>
  <si>
    <t xml:space="preserve">Características de aceptación o rechazo de materia prima.
Apreciación sensorial básica de materias primas. 
</t>
  </si>
  <si>
    <t xml:space="preserve">Técnicas de clasificación de materia prima
Técnicas de selección de materia prima
</t>
  </si>
  <si>
    <t>Equipamiento e  instalaciones.
Medidas de Higiene y seguridad
Medidas para el mantenimiento de las instalaciones y equipos</t>
  </si>
  <si>
    <t xml:space="preserve">Establece </t>
  </si>
  <si>
    <t xml:space="preserve">Ejecuta  </t>
  </si>
  <si>
    <t>Planifica</t>
  </si>
  <si>
    <t>las causas de deterioro de alimentos</t>
  </si>
  <si>
    <t>según  peligros físicos, químicos y
microbiológicos</t>
  </si>
  <si>
    <t>procedimientos estándares  de acuerdo a las Buenas Practicas de Manufactura , Plan POES, ISO 9001, ISO 22000,ISO 14001,OHSAS 18001 y</t>
  </si>
  <si>
    <t>documentos relacionados</t>
  </si>
  <si>
    <t xml:space="preserve"> según lineamientos HACCP</t>
  </si>
  <si>
    <t>Aplica</t>
  </si>
  <si>
    <t>normatividad vigente</t>
  </si>
  <si>
    <t xml:space="preserve">las normas higiénico sanitarias  en la elaboración de alimentos
 de acuerdo al Reglamento sobre Vigilancia y Control Sanitario de Alimentos (DS N° 007-98/SA)  y </t>
  </si>
  <si>
    <t>normativa aplicable</t>
  </si>
  <si>
    <t>Verifica</t>
  </si>
  <si>
    <t>Calibra</t>
  </si>
  <si>
    <t>los instrumentos y equipos utilizados en la producción de</t>
  </si>
  <si>
    <t>acuerdo a las especificaciones de proceso y documentos pertinentes.</t>
  </si>
  <si>
    <t xml:space="preserve">el estado de funcionamiento de los instrumentos y equipos utilizados en la producción, </t>
  </si>
  <si>
    <t>según la ficha técnica o manual de fabricante del equipo.</t>
  </si>
  <si>
    <t>instrumentos y equipos,  según la</t>
  </si>
  <si>
    <t xml:space="preserve"> Aplica</t>
  </si>
  <si>
    <t xml:space="preserve"> las consideraciones básicas del proceso de</t>
  </si>
  <si>
    <t>toma de muestra, según método</t>
  </si>
  <si>
    <t xml:space="preserve"> la  toma de muestra  considerando los </t>
  </si>
  <si>
    <t>protocolos y normativa vigente</t>
  </si>
  <si>
    <t>diferente naturaleza</t>
  </si>
  <si>
    <t xml:space="preserve"> los métodos para el tratamiento   de muestra de</t>
  </si>
  <si>
    <t>la variación de cada uno de los componentes de las características fisicoquímicas y organolépticas de la</t>
  </si>
  <si>
    <t>materia prima para la elaboración de productos</t>
  </si>
  <si>
    <t xml:space="preserve">Identifica </t>
  </si>
  <si>
    <t xml:space="preserve"> Selecciona </t>
  </si>
  <si>
    <t xml:space="preserve"> adecuadamente las materias primas  destinadas  a las</t>
  </si>
  <si>
    <t>operaciones preliminares y de pretratamiento</t>
  </si>
  <si>
    <t>Abastece</t>
  </si>
  <si>
    <t>la materia prima acondicionada a la línea de producción asignada,  de acuerdo al</t>
  </si>
  <si>
    <t>plan de producción y procedimientos establecidos por la empresa</t>
  </si>
  <si>
    <t>las materias primas acondicionadas de</t>
  </si>
  <si>
    <t>acuerdo a las línea de producción</t>
  </si>
  <si>
    <t xml:space="preserve">Controla </t>
  </si>
  <si>
    <t xml:space="preserve"> materiales y equipos para el pre tratamiento de la materia prima según el plan de producción, manual de buenas prácticas de manufactura (BPM)  </t>
  </si>
  <si>
    <t>de acuerdo al protocolo de la empresa.</t>
  </si>
  <si>
    <t xml:space="preserve">los parámetros del desarrollo de los distintos procesos detectando los que no se ajustan a los estandarizados y proponiendo medidas correctivas a quien corresponda </t>
  </si>
  <si>
    <t>(presión, tiempo, temperatura, velocidad, vacío, viscosidad, concentración).</t>
  </si>
  <si>
    <t xml:space="preserve"> Identifica </t>
  </si>
  <si>
    <t xml:space="preserve">Opera  </t>
  </si>
  <si>
    <t xml:space="preserve">los riesgos de la operación de las máquinas y equipos, considerando las </t>
  </si>
  <si>
    <t>normas de seguridad y BPM</t>
  </si>
  <si>
    <t xml:space="preserve">materiales y equipos para el pre tratamiento de la materia prima según el plan de producción, manual de buenas prácticas de manufactura (BPM)  </t>
  </si>
  <si>
    <t>considerando los manuales de operación y protocolos de la empresa.</t>
  </si>
  <si>
    <t xml:space="preserve"> el funcionamiento de máquinas, equipos, instrumentos y utensilios utilizados en la industria alimentaria,  de</t>
  </si>
  <si>
    <t>acuerdo a procedimientos establecidos</t>
  </si>
  <si>
    <t>Determina</t>
  </si>
  <si>
    <t>los balances de materia y rendimiento  en las operaciones unitarias</t>
  </si>
  <si>
    <t>aplicadas  a la industria de alimentos</t>
  </si>
  <si>
    <t>las variables en los cálculos en las operaciones unitarias  para</t>
  </si>
  <si>
    <t>determinar la capacidad de equipos</t>
  </si>
  <si>
    <t>Calcula</t>
  </si>
  <si>
    <t xml:space="preserve">Aplica </t>
  </si>
  <si>
    <t>diagramas de flujo del proceso productivo</t>
  </si>
  <si>
    <t xml:space="preserve"> de acuerdo a industria</t>
  </si>
  <si>
    <t>costos de producción  de</t>
  </si>
  <si>
    <t>acuerdo al proceso</t>
  </si>
  <si>
    <t>sistemas de gestión logística de acuerdo al</t>
  </si>
  <si>
    <t xml:space="preserve"> proceso productivo</t>
  </si>
  <si>
    <t>insumos para la elaboración de productos alimenticios  según los requerimientos de producción y</t>
  </si>
  <si>
    <t xml:space="preserve"> Dosifica</t>
  </si>
  <si>
    <t xml:space="preserve"> jugos, compotas, jaleas, mermeladas, almibares, salsas, encurtidos y/o deshidratados de frutas, hortalizas y legumbres,  según el requerimiento de producción y estándares de calidad</t>
  </si>
  <si>
    <t>buenas prácticas de manufactura (BPM) y teniendo en cuenta la normativa vigente.</t>
  </si>
  <si>
    <t>Controla</t>
  </si>
  <si>
    <t>os parámetros del desarrollo de los distintos procesos detectando los que no se ajustan a los estandarizados y proponiendo medidas correctivas a quien corresponda</t>
  </si>
  <si>
    <t xml:space="preserve">Elabora </t>
  </si>
  <si>
    <t xml:space="preserve"> insumos para la elaboración de productos alimenticios  según los requerimientos de producción y teniendo en cuenta la</t>
  </si>
  <si>
    <t xml:space="preserve"> leche pasteurizada y derivados lácteos  de acuerdo al Reglamento sobre Vigilancia y Control Sanitario de Alimentos (DS N° 007-98/SA)  y normativa aplicable,   </t>
  </si>
  <si>
    <t xml:space="preserve">  siguiendo las indicaciones de las fórmulas especificadas en el plan de producción.</t>
  </si>
  <si>
    <t xml:space="preserve"> (presión, tiempo, temperatura, velocidad, vacío, viscosidad, concentración).</t>
  </si>
  <si>
    <t xml:space="preserve"> insumos para la elaboración de productos alimenticios  según los requerimientos de producción y</t>
  </si>
  <si>
    <t>productos cárnicos refrigerados, congelados, ahumados, deshidratados y embutidos  de acuerdo al Reglamento sobre Vigilancia y Control Sanitario de Alimentos (DS N° 007-98/SA)  y normativa aplicable,</t>
  </si>
  <si>
    <t xml:space="preserve"> productos marinos seco-salado, refrigerados congelados, ahumados, conservas 
 de acuerdo al Reglamento sobre Vigilancia y Control Sanitario de Alimentos (DS N° 007-98/SA)  y normativa aplicable,   </t>
  </si>
  <si>
    <t xml:space="preserve"> los parámetros del desarrollo de los distintos procesos detectando los que no se ajustan a los estandarizados y proponiendo medidas correctivas a quien corresponda </t>
  </si>
  <si>
    <t xml:space="preserve"> Dosifica </t>
  </si>
  <si>
    <t>insumos para la elaboración de productos alimenticios  según los requerimientos de producción y teniendo en cuenta la</t>
  </si>
  <si>
    <t xml:space="preserve">productos derivados de grano, cereales y tubérculos,  de acuerdo al Reglamento sobre Vigilancia y Control Sanitario de Alimentos (DS N° 007-98/SA)  y normativa aplicable,    </t>
  </si>
  <si>
    <t xml:space="preserve"> siguiendo las indicaciones de las fórmulas especificadas en el plan de producción.</t>
  </si>
  <si>
    <t xml:space="preserve"> los parámetros del desarrollo de los distintos procesos detectando los que no se ajustan a los estandarizados y proponiendo medidas correctivas a quien corresponda</t>
  </si>
  <si>
    <t xml:space="preserve">Ejecuta </t>
  </si>
  <si>
    <t>la recepción y formulación de materias prima e insumos para la elaboración de productos vitivinícolas derivados de la vid (Piscos y vinos), según lo establecido en el manual de BPM,</t>
  </si>
  <si>
    <t xml:space="preserve">los procedimientos establecidos por la empresa y la  normativa vigente </t>
  </si>
  <si>
    <t xml:space="preserve"> las operaciones unitarias del flujograma en la elaboración de productos vitivinícolas derivados de la vid (Piscos y vinos), según procedimientos establecidos por la empresa, estándares de calidad, BPM y </t>
  </si>
  <si>
    <t xml:space="preserve">teniendo en cuenta la normativa vigente.  </t>
  </si>
  <si>
    <t xml:space="preserve">el manual de BPM y plan HACCP en la elaboración de productos vitivinícolas derivados de la vid (Pisco y vinos), según </t>
  </si>
  <si>
    <t xml:space="preserve">procedimientos establecidos por la empresa, estándares de calidad y la normativa vigente  </t>
  </si>
  <si>
    <t>Comunica</t>
  </si>
  <si>
    <t>Expresa</t>
  </si>
  <si>
    <t>Analiza</t>
  </si>
  <si>
    <t xml:space="preserve">Plantea </t>
  </si>
  <si>
    <t>Diseña</t>
  </si>
  <si>
    <t xml:space="preserve">Clasifica </t>
  </si>
  <si>
    <t xml:space="preserve">Discrimina </t>
  </si>
  <si>
    <t xml:space="preserve">los tipos de envase y embalaje  en función de los requisitos técnicos de la línea de fabricación y  envasado del producto, </t>
  </si>
  <si>
    <t>considerando la normatividad vigente.</t>
  </si>
  <si>
    <t>el tipo de envase y embalaje en función de los requisitos técnicos de la línea de fabricación, envasado del producto y</t>
  </si>
  <si>
    <t>la normatividad vigente.</t>
  </si>
  <si>
    <t>la técnica de envasado  de acuerdo a la</t>
  </si>
  <si>
    <t xml:space="preserve">línea de producción </t>
  </si>
  <si>
    <t xml:space="preserve"> operaciones de envasado de productos alimentarios   según requerimientos técnicos y </t>
  </si>
  <si>
    <t xml:space="preserve">normativa de higiene y seguridad vigente </t>
  </si>
  <si>
    <t>el funcionamiento de máquinas, de envasado y embalado en la industria alimentaria, asegurando la continuidad del proceso   de acuerdo a</t>
  </si>
  <si>
    <t xml:space="preserve">procedimientos establecidos. </t>
  </si>
  <si>
    <t>el tipo de envase y embalaje en función de los requisitos técnicos de la línea de fabricación y  envasado del producto,</t>
  </si>
  <si>
    <t xml:space="preserve"> la técnica de envasado  de acuerdo a la</t>
  </si>
  <si>
    <t xml:space="preserve"> Supervisa</t>
  </si>
  <si>
    <t xml:space="preserve">operaciones de empacado y embalaje según las </t>
  </si>
  <si>
    <t>características del producto envasado.</t>
  </si>
  <si>
    <t xml:space="preserve"> el empacado y embalaje
los productos  alimenticios considerando criterios de inocuidad de productos y sanitización
de equipos y maquinarias, destino y </t>
  </si>
  <si>
    <t>pautas de comercialización</t>
  </si>
  <si>
    <t>Ejecuta</t>
  </si>
  <si>
    <t>las condiciones de almacenamiento, de acuerdo a la línea de producción y</t>
  </si>
  <si>
    <t>protocolos de la empresa</t>
  </si>
  <si>
    <t>el almacenamiento de los productos terminados , según Buenas Prácticas de Almacenamiento(BPA)  y</t>
  </si>
  <si>
    <t>las condiciones  adecuadas de almacenamiento  de los productos terminados , según Buenas Prácticas de Almacenamiento(BPA)  y</t>
  </si>
  <si>
    <t xml:space="preserve"> el stock de mercancía, según las fichas técnicas y </t>
  </si>
  <si>
    <t xml:space="preserve">Implementa </t>
  </si>
  <si>
    <t xml:space="preserve">Explica </t>
  </si>
  <si>
    <t xml:space="preserve">Utiliza </t>
  </si>
  <si>
    <t>Organiza</t>
  </si>
  <si>
    <t>Interpreta</t>
  </si>
  <si>
    <t>Módulo 2: Control de calidad de alimentos</t>
  </si>
  <si>
    <t>UC8: Realizar el control de calidad de la producción, de acuerdo a los procedimientos de la empresa, plan HACCP y teniendo en cuenta la normativa vigente.</t>
  </si>
  <si>
    <t>Módulo 3: Procesos de productos alimentarios</t>
  </si>
  <si>
    <t>UC3: Acondicionar la materia prima de acuerdo al plan de producción, procedimientos de la empresa, las buenas prácticas de manufactura (BPM) y teniendo en cuenta la normativa vigente.
UC4: Realizar pre tratamiento de la materia prima de acuerdo a sus características y según el plan de producción, procedimientos de la empresa, las buenas prácticas de manufactura (BPM) y teniendo en cuenta la normativa vigente
UC5: Efectuar el proceso de transformación de la materia prima, de acuerdo al flujo de producción y controles de calidad, procedimientos de la empresa, las buenas prácticas de manufactura (BPM) y teniendo en cuenta la normativa vigente.</t>
  </si>
  <si>
    <t>Módulo 4: Envasado y embalado</t>
  </si>
  <si>
    <t>UC6: Realizar el envasado de los productos elaborados de acuerdo a orden de pedido asegurando condiciones de inocuidad aplicando las buenas prácticas de manufactura (BPM) y teniendo en cuenta la normativa vigente
UC7: Realizar el empaque y embalaje de los productos terminados, de acuerdo a la orden de pedido, aplicando las buenas prácticas de manufactura (BPM) y teniendo en cuenta la normativa vigente</t>
  </si>
  <si>
    <t>La comunicación efectiva y  eficaz.- Elementos, técnicas. Tipos de Comunicación: Asertiva, Pasiva, Agresiva. Comunicación Verbal y no Verbal.  Comunicación en la empresa.
Medios de comunicación virtuales: correo, foros, herramientas colaborativas.</t>
  </si>
  <si>
    <t xml:space="preserve">CE1: Comunicación efectiva.- Expresar y comprender de manera clara, conceptos, ideas y sentimientos, hechos y opiniones para comunicarse e interactuar con otras personas en contextos sociales y laborales diversos.
 CE2: Herramientas informáticas.- Utilizar de manera adecuada las diferentes herramientas informáticas de las TIC para buscar y analizar información, comunicarse con otros y realizar procedimientos o tareas vinculados al área profesional, de acuerdo a los requerimientos de su entorno laboral. </t>
  </si>
  <si>
    <t>– Alteraciones y contaminación de los alimentos. Fuentes de contaminación. Contaminación física, química y biológica. Causas y tipos de contaminación de los alimentos.</t>
  </si>
  <si>
    <t>Introducción a la calidad e inocuidad
alimentaria. 
Programas prerrequisitos para la calidad
alimentaria
HACCP: Análisis de Peligros y Puntos
Críticos de Control
Sistemas de gestión de calidad e inocuidad
alimentaria. 
Legislación y normativa aplicable</t>
  </si>
  <si>
    <t>Normativa. Identificación y valoración de los peligros sanitarios.
 Identificación de los Puntos de Control Críticos. Establecimiento de los Límites Críticos. 
 Sistemas y procedimientos de vigilancia. 
Correcciones y medidas correctivas.  Documentación. 
Implementación. 
Métodos de Validación y Verificación
Trazabilidad</t>
  </si>
  <si>
    <t xml:space="preserve">
Análisis y Control de Calidad de Alimentos
Análisis de físico químicos
Análisis de composición proximal
Análisis microbiológicos
Análisis sensorial
Informes de resultados, interpretación y acciones correctivas.</t>
  </si>
  <si>
    <t>Normas  básicas  de  higiene  alimentaria;  medidas  de  higiene  personal,  ropa  de  trabajo,  equipo  de 
protección  personal  y  guía  de  buenas  prácticas  de  higiene  en  la  elaboración  de  productos 
alimentarios. 
Requisitos  higiénicos  generales  de  instalaciones  y  equipos  de  elaboración  de  productos 
alimentarios. 
Medidas  de  seguridad  en  el  manejo  de  equipos  y  útiles  utilizados  en  la  elaboración  de  productos 
alimentarios. 
Planes de trabajo y líneas de elaboración de productos alimentarios. </t>
  </si>
  <si>
    <t xml:space="preserve">Tipos de instrumentos utilizados en los análisis de calidad de procesos alimentarios, aspectos generales
 Principales equipos utilizados en los procesos de control de calidad
</t>
  </si>
  <si>
    <t>Tipos de parámetros de calidad evaluados en
los procesos alimentarios
Operatividad de equipos y disponibilidad de
materiales</t>
  </si>
  <si>
    <t>Calibración y verificación de equipos en la industria alimentaria</t>
  </si>
  <si>
    <t>Objetivo del Método de Muestreo
Métodos de Selección de Muestras
Ventajas y Desventajas del Muestreo
Conceptos Básicos Sobre Muestreo</t>
  </si>
  <si>
    <t xml:space="preserve">Condiciones Previas al Muestreo
Selección de Empaques y Toma De Muestra
Niveles de Inspección
Extracción de La Muestra.
Preparación de muestras </t>
  </si>
  <si>
    <t xml:space="preserve">Aplicación de las técnicas de muestreo.
Importancia del muestra en la producción de alimentos.
Elaboración de informes e interpretación de los resultados..
</t>
  </si>
  <si>
    <t xml:space="preserve"> las normas en la redacción de documentos académicos y técnicos</t>
  </si>
  <si>
    <t xml:space="preserve">Lectura, concepto. Tipos de lectura.-  El texto: Estructura, Clases. Estrategias de comprensión lectora: antes,  durante y después de la lectura: subrayado de ideas principales,  El Sumillado, Paráfrasis.- El resumen.- Elaboración </t>
  </si>
  <si>
    <t xml:space="preserve">
La meta comprensión.- Organizadores  gráficos:  mapas conceptuales, mapas mentales, cuadros sinópticos.</t>
  </si>
  <si>
    <t xml:space="preserve">Exposición y argumentación del texto leído a través de infografías, mapas conceptuales, cuadros y otros.
</t>
  </si>
  <si>
    <t xml:space="preserve">Principios básicos de la redacción: Adecuación, coherencia y cohesión.  Errores frecuentes en redacción y criterios de corrección idiomática .                                                                                                                                                                                                                </t>
  </si>
  <si>
    <t>La estructura del texto.- el Párrafo.- La progresión temática.- Bibliotecas Online, criterios y herramientas para la búsqueda de Google: Google libros, Google Académico. Criterios de información confiable en la web.</t>
  </si>
  <si>
    <t xml:space="preserve">La solicitud.- Usos.- Clases.-  Estructura.- Redacción.  El Oficio.- Usos.- Clases.- Estructura.- Redacción. El Informe.- Usos.- Clases.- Estructura.- Redacción.- Curriculum Vitae.-  Usos.- Clases.- Estructura.- Redacción
</t>
  </si>
  <si>
    <t>Procesador de texto - Configuración - Herramientas -  Diseños - Formatos - Impresión</t>
  </si>
  <si>
    <t>Hojas de cálculo - Configuración - Herramientas - Formatos - Gráficos - Impresión - Macros</t>
  </si>
  <si>
    <t>Presentador de diapositivas - Configuración - Diseño - Animaciones y Transiciones - Audio y video.</t>
  </si>
  <si>
    <t xml:space="preserve">1) Aplicar estrategias de organización para desarrollar el trabajo colaborativo:
Planificar las actividades, en función al objetivo o problema.
Diseñar estrategias de organización y desarrollo de las actividades en el tiempo previsto, con la participación de todos los integrantes del equipo.
Establecer consignas claras sobre el desarrollo de actividades, tiempo y resultados esperados. 
Mejorar la planificación a partir de los resultados de proceso y finales.
2) Establecer acuerdos y normas de comunicación basado en la libertad y respeto mutuo para el desarrollo de las actividades a realizar de manera colaborativo, 
Expresar con palabras las ideas personales temas relacionados al trabajo colaborativo.
Permitir a los demás miembros del equipo que expresen sus ideas personales temas relacionados al trabajo conjunto. 
Integrar las ideas de todos los miembros del equipo en los resultados y conclusiones del trabajo.
3) Acompañamiento al desarrollo de las actividades del grupo: Establecer mecanismos de seguimiento de las actividades. 
4) Reconocer el trabajo de todos los miembros del equipo.
Valorar las aportaciones de los miembros del equipo en el logro de los objetivos comunes. 
Reconocer el esfuerzo y aportaciones que realizan cada miembro integrante del equipo.
5) Evaluación, el docente diseña sus propias estrategias para evaluar el que todos los integrantes manejen los contenidos del mismo. En cualquier caso, dichas estrategias deberán ser indicadas a los estudiantes al inicio del proceso. Así mismo se deberá incorporar como un indicador del logro de las capacidades técnicas o específicas. </t>
  </si>
  <si>
    <t>Formación Profesional: Licenciado en Educación con especialidad en Lengua y Literatura.- Licenciado en  Comunicación o profesor de Comunicación
Experiencia específica:  Docencia en educación superior con capacitación de formación continua en la especialidad.</t>
  </si>
  <si>
    <t>Formación Profesional:    
Lic. en computación e informática, Profesor en computación e informática, Profesional técnico en Computación e informática, Ingeniero de Sistemas
Experiencia específica: Experiencia en educación Superior  Manejo de internet para trabajo colaborativo</t>
  </si>
  <si>
    <t>Variedades y especificaciones en función del producto a obtener.</t>
  </si>
  <si>
    <t xml:space="preserve">Selección de materia primas .
Métodos de medición y cálculo de cantidades de las  distintas materias primas. 
</t>
  </si>
  <si>
    <t>Operaciones de acondicionamiento de materia prima
Planes de trabajo y líneas de elaboración de productos alimentarios</t>
  </si>
  <si>
    <t xml:space="preserve">Formulación básica de productos
Métodos de medición y cálculo de cantidades de las distintas materias primas. 
</t>
  </si>
  <si>
    <t>Preparación y conservación de materia prima</t>
  </si>
  <si>
    <t>Regulación de parámetros y manejo de mecanismos sencillos de control en maquinaria y equipos.</t>
  </si>
  <si>
    <t xml:space="preserve">Requisitos  higiénicos  generales  de  instalaciones ,máquinas  y  equipos  de  elaboración  de  productos 
alimentarios. 
Medidas  de  seguridad  en  el  manejo  de  máquinas y equipos utilizados  en  la  elaboración  de  productos 
alimentarios. 
</t>
  </si>
  <si>
    <t>Equipos de procesos de frutas y hortalizas
Equipos de procesos de productos lácteos
Equipos de procesos de carnes
Equipos de procesos de cereales
Limpieza  y  mantenimiento  básico  de  máquinas y equipos  de  elaboración  de  productos 
alimentarios </t>
  </si>
  <si>
    <t>Manejo de maquinas y equipos para el procesamiento de alimentos.
Funcionamiento,  instrumental  de  control  y  regulación  básica  de: calderas, estufas y hornos; 
esterilizadoras,  pasteurizadoras  y  fermentadoras;  refrigeradoras  y  congeladores;  cortadoras, picadoras  y  batidoras,  amasadoras,  mezcladoras  y  homogeneizadoras;  prensadoras  e  inyectoras; 
secadoras y desaireadoras; equipos y maquinaria específico por líneas de producción
Descripción  y  manejo  de  las  herramientas y útiles básicos en la  industria  alimentaria:</t>
  </si>
  <si>
    <t>Operaciones unitarias : Definición de proceso y operación unitaria 
Operaciones unitarias de acondicionamiento
Operaciones unitarias de transferencia de calor.
Operaciones unitarias de reducción de tamaño
Operaciones unitarias de transferencia de masa
Operaciones unitarias de separación 
Fermentación de alimentos</t>
  </si>
  <si>
    <t>Balances de materia y energía en procesos de la industria alimentaria. 
Cálculos y formulaciones</t>
  </si>
  <si>
    <t xml:space="preserve">Costos de producción en la producción alimentaria
Características y tipos.
 El precio de venta de los productos fabricados. 
 Componentes, métodos de cálculo del coste 
Protocolos de fijación de precios, aplicaciones prácticas. 
</t>
  </si>
  <si>
    <t xml:space="preserve">
Operaciones básicas de control de existencias:
– Sistemas de almacenaje.
– Tipos de stocks.
– Rotación de las existencias.
– Sistemas de reposición de las mercancías.
– El inventario: finalidad y tipos.
– Proceso de elaboración de inventarios.
– Utilización de aplicaciones informáticas en las actividades auxiliares de control de existencias
Planificación y diseño físico del almacén. 
Tipos de almacenes y sistemas de 
almacenamiento.
 Organización de los almacenes y optimización de espacios. 
Condiciones de almacenamiento en la industria alimentaria. 
 Inventarios, procedimientos de realización y tipos. 
Tendencias logísticas actuales.
</t>
  </si>
  <si>
    <t>Dosificación de materias primas e insumos.
 Ingredientes alternativos según la formulación, ajuste
de fórmulas.</t>
  </si>
  <si>
    <t xml:space="preserve">Materias primas. Clasificación: Frutas, hortalizas y vegetales (especies y variedades).
Características. Producción (índices de madurez). Recolección y transporte. Control de
calidad.
Aditivos y otros auxiliares. Clasificación e identificación. Características. Modo de actuación. Normativa. Almacenamiento y conservación.
Tecnología de las conservas y jugos vegetales. Condiciones de almacenamiento y
conservación. Tratamientos. Clasificación.
Tecnología de los procesos industriales. Fundamentos (definición, composición, ingredientes normalizados, volumen del contenido y peso escurrido, clasificación por
categorías, normalización de productos). Procesos de fabricación.
Operaciones y equipos de proceso. Condiciones de almacenamiento y conservación.
</t>
  </si>
  <si>
    <t>Control de calidad.
Alteraciones y transformaciones de conservas y jugos vegetales.</t>
  </si>
  <si>
    <t xml:space="preserve">La leche. Características. Composición, estructura y propiedades. Tipos. Producción.
Transporte. Higienización. Recepción. Control de calidad.
Aditivos. Coadyuvantes y otros auxiliares. Clasificación, identificación. Características.
Normas de utilización. Conservación.
Tecnología de la leche. Tratamientos. 
Clasificación (pasteurizada, esterilizada, UHT,
en polvo y evaporada). Procesos de fabricación. Fundamentos. 
Operaciones y equipos de
proceso. 
Condiciones de almacenamiento y conservación. Control de calidad.
Productos lácteos. Productos lácteos fermentados y pastas untables, quesos,
mantequilla y otros. Composición. Procesos que se producen durante la fermentación.
Procesos de fabricación. Fundamentos. 
Operaciones y equipos de proceso. 
Condiciones de almacenamiento y conservación. </t>
  </si>
  <si>
    <t xml:space="preserve">Técnicas y parámetros  analíticos de control. 
Métodos de evaluación de la vida útil y caducidad de los productos
Normativa.
</t>
  </si>
  <si>
    <t xml:space="preserve">Tecnología de productos cárnicos: 
• Procesos de productos cárnicos.
• Estudio de la materia prima
• recepción de la materia primas
• Pesado de las materias primas e insumos.
• Puesta a punto de equipos, maquinas e instrumentos.-
• Protocolo de seguridad
• Programa de limpieza sanitización
• Selección de maquinarias y equipos
• Caracterización de la materia prima cárnica y no cárnica.
Propiedades ,físicas y químicas de materia prima
• Operación y preparación de piezas Cárnicas.-
• Clasificación, Descongelación, troceado, cortes y aditivos, conservantes                                                                • Tratamiento térmico y homogenización en el procesamiento de productos cárnicos
• Técnicas de operación de maquinarias y uso de manuales de fabricante
• Producción de embutidos crudos, escaldados y cocidos.
• Envases para productos cárnicos
• Conservación y maduración de productos cárnicos  
</t>
  </si>
  <si>
    <t>Tecnología de productos marinos: 
• Procesos de productos marinos .
• Estudio de la materia prima
• recepción de la materia primas
• Pesado de las materias primas e insumos.
• Puesta a punto de equipos, maquinas e instrumentos.-
• Protocolo de seguridad
• Programa de limpieza sanitización
• Selección de maquinarias y equipos</t>
  </si>
  <si>
    <t xml:space="preserve">Técnicas y parámetros analíticos de control. 
Métodos de evaluación de la vida útil y caducidad de los productos.  
Normativa.
</t>
  </si>
  <si>
    <t>Dosificación de materias primas e insumos
 Ingredientes alternativos según la formulación, ajuste
de fórmulas.</t>
  </si>
  <si>
    <t xml:space="preserve">Dosificación de materias primas e insumos.
 Ingredientes alternativos según la formulación, ajuste
de fórmulas.  </t>
  </si>
  <si>
    <t xml:space="preserve">Materias primas. Estructura y composición. Clasificación (granos de cereales,
leguminosas y otros). Características.
Harinas y sémolas como materia prima o producto terminado. Características.
Clasificación. Utilización.
Aditivos y otros auxiliares. Clasificación e identificación. Características. Normativa. Almacenamiento y conservación (factores que suponen un peligro
para el grano almacenado. Desecación de cereales).
Tecnología de los derivados de cereales . Definición. Condiciones de
almacenamiento y conservación. Tratamientos. Clasificación.
Tecnología de los procesos industriales. 
Fundamentos y objetivos. Procesos de
fabricación.
Operaciones y equipos de proceso. 
Condiciones de almacenamiento y conservación.
</t>
  </si>
  <si>
    <t xml:space="preserve">Técnicas y parámetros analíticos de control. 
Métodos de evaluación de la vida útil y caducidad de los productos. 
Normativa.
</t>
  </si>
  <si>
    <t>Insumos y materia prima, Características físicas químicas y organolépticos.
Parámetros de control grado   alcohólico. Acidez
ENOLOGíA.- La vid sistemas de producción, la vendimia, la uva.- componentes, variedades
BODEGA.- Establecimientos elaboradores de bebidas, ubicación, distribución, criterios técnicos.</t>
  </si>
  <si>
    <t>Flujo de proceso
Operaciones y manipulación en la elaboración de mostos para Piscos y vinos Fermentación Flujo grama de procesamiento y sus controles
Tipos de vinos
Parámetros de calidad
Fermentación alcohólica y acética.
Costos de producción</t>
  </si>
  <si>
    <t>Monitoreo y seguimiento 
Control de parámetros</t>
  </si>
  <si>
    <t>Trabajo colaborativo.- Participar de forma activa en el logro de objetivos y metas comunes, integrándose con otras personas con criterio de respeto y justicia, sin estereotipos de género u otros, en un contexto determinado. (T)</t>
  </si>
  <si>
    <t xml:space="preserve">Materiales  y  productos  para  el  envasado  en  la  industria  alimentaria,  embalaje  y 
empaquetado 
</t>
  </si>
  <si>
    <t xml:space="preserve">Envases:
Tipos de envases 
Ventajas y desventajas
Usos y aplicaciones
Embalaje:
Materiales de embalaje
Función del embalaje
Técnicas de embalaje
Rotulación de los productos embalados
Legislación y normativa aplicable </t>
  </si>
  <si>
    <t xml:space="preserve">Métodos y procedimientos de envasado y embalaje, aplicaciones prácticas.
</t>
  </si>
  <si>
    <t xml:space="preserve">Manipulación y preparación de envases. 
Limpieza de envases. 
Procedimientos de llenado y dosificación. 
Tipos o sistemas de cerrado. 
Procedimiento de acondicionado e identificación. 
Operaciones de envasado; regulación y manejo. 
Anotaciones y registros de consumos y producción.
</t>
  </si>
  <si>
    <t>Máquinas  de  envasado:  tipos  básicos,  principales  componentes,  funcionamiento  y  equipos 
auxiliares. 
Máquinas  de  embalaje:  tipos  básicos,  principales  componentes, 
Mantenimiento  básico de máquinas y equipos
Limpieza de maquinaria</t>
  </si>
  <si>
    <t>Funciones y efectos del envasado de los productos alimentarios. 
Características y propiedades necesarias de los materiales utilizados para el envasado de productos 
alimentarios. 
Manipulación y preparación de materiales de embalaje. Condiciones higiénicas necesarias en los procesos de envasado</t>
  </si>
  <si>
    <t>Tipos  y  modalidades  de  envasado  de  productos  alimentarios:  envasado  aséptico,  envasado  con 
aire, envasado al vacío, envasado en atmósfera modificada, envasado activo. </t>
  </si>
  <si>
    <t xml:space="preserve">Empaquetado y embalaje de productos alimenticios
Etiquetado y rotulación de los productos alimenticios. Normativa. Métodos de etiquetado y equipos de proceso. </t>
  </si>
  <si>
    <t>Supervisión y control del empacado y embalaje de productos alimenticios</t>
  </si>
  <si>
    <t xml:space="preserve">Requisitos para el almacenamiento de productos terminados
</t>
  </si>
  <si>
    <t xml:space="preserve">Actividades de almacenamiento 
Norma Sanitaria para el Almacenamiento de Alimentos Terminados destinados al Consumo  Humano _ NTS N° 114-MINSA/DIGESA-V.01 </t>
  </si>
  <si>
    <t>Supervisión y control del almacenamiento de productos terminados</t>
  </si>
  <si>
    <t>Gestión básica de stocks.
Uso de formatos</t>
  </si>
  <si>
    <t>Taller de recepción y selección</t>
  </si>
  <si>
    <t>Taller de pretratamiento y procesamiento</t>
  </si>
  <si>
    <t>Taller de lácteos y derivados</t>
  </si>
  <si>
    <t>Taller de carnes y recursos hidrobiológicos</t>
  </si>
  <si>
    <t>Taller de cereales, granos y tubérculos</t>
  </si>
  <si>
    <t>Taller frutas, hortalizas y legumbres</t>
  </si>
  <si>
    <t>Envasado, empaque y embalaje</t>
  </si>
  <si>
    <t>Laboratorio de control de calidad</t>
  </si>
  <si>
    <t>Computadora</t>
  </si>
  <si>
    <t>Mesas unipersonales</t>
  </si>
  <si>
    <t>Sillas unipersonales</t>
  </si>
  <si>
    <t>Escritorio para el docente</t>
  </si>
  <si>
    <t>Silla para el docente</t>
  </si>
  <si>
    <t>Pizarra</t>
  </si>
  <si>
    <t>Ecram o similar</t>
  </si>
  <si>
    <t>Armario ( Opcional)</t>
  </si>
  <si>
    <t>Televisor (Opcional si cuenta con  proyector multimedia)</t>
  </si>
  <si>
    <t>Proyector multimedia( Opcional si cuenta con TV)</t>
  </si>
  <si>
    <t>Impresora centralizada</t>
  </si>
  <si>
    <t>Escritorio o mesa para el docente</t>
  </si>
  <si>
    <t>Equipo hidroneumático</t>
  </si>
  <si>
    <t xml:space="preserve">Balanza para pesar materia prima
</t>
  </si>
  <si>
    <t xml:space="preserve">Bandejas para recepción de materia prima
</t>
  </si>
  <si>
    <t xml:space="preserve">Cubas o tinas de lavado </t>
  </si>
  <si>
    <t>Bandejas de polipropileno</t>
  </si>
  <si>
    <t xml:space="preserve">Cámara de Refrigeración y Conservación de
Congelados </t>
  </si>
  <si>
    <t>Mesa de trabajo</t>
  </si>
  <si>
    <t>Coche metálico para transporte</t>
  </si>
  <si>
    <t>Marmita con agitador</t>
  </si>
  <si>
    <t xml:space="preserve">Marmita </t>
  </si>
  <si>
    <t>Cocina Semi industrial</t>
  </si>
  <si>
    <t>Licuadora industrial</t>
  </si>
  <si>
    <t>Caldero</t>
  </si>
  <si>
    <t>Balanza de mesa</t>
  </si>
  <si>
    <t>Descremadora de leche</t>
  </si>
  <si>
    <t>Batidora para mantequilla</t>
  </si>
  <si>
    <t>Cámara de incubación</t>
  </si>
  <si>
    <t>Tina quesera</t>
  </si>
  <si>
    <t>Prensa hidráulica para quesos</t>
  </si>
  <si>
    <t>Moldes para quesos</t>
  </si>
  <si>
    <t>Liras de cortes de queso</t>
  </si>
  <si>
    <t>Maquina heladera(Opcional)</t>
  </si>
  <si>
    <t>Pasteurizadora ( Opcional)</t>
  </si>
  <si>
    <t>Emulsionadora de carne ( Cúter)</t>
  </si>
  <si>
    <t>Embutidora</t>
  </si>
  <si>
    <t>Máquina picadora de carne</t>
  </si>
  <si>
    <t>Conservadora eléctrica - Exhibidora</t>
  </si>
  <si>
    <t>Ahumador de carne</t>
  </si>
  <si>
    <t>Secador de carne</t>
  </si>
  <si>
    <t xml:space="preserve">Cámara de maduración de productos cárnicos
</t>
  </si>
  <si>
    <t>Moledora de carne</t>
  </si>
  <si>
    <t>Sierra</t>
  </si>
  <si>
    <t>Masajeadora para jamón</t>
  </si>
  <si>
    <t>Moldes para jamones</t>
  </si>
  <si>
    <t>Despulpadora de frutas</t>
  </si>
  <si>
    <t>Molino coloidal</t>
  </si>
  <si>
    <t>Cizalladora</t>
  </si>
  <si>
    <t>Peladora de frutas</t>
  </si>
  <si>
    <t>Cortadora de frutas</t>
  </si>
  <si>
    <t>Deshidratadora</t>
  </si>
  <si>
    <t>Envasadora al vacío</t>
  </si>
  <si>
    <t>Exhausting</t>
  </si>
  <si>
    <t>Autoclave</t>
  </si>
  <si>
    <t>Selladora</t>
  </si>
  <si>
    <t>Envasadora / dosificadora</t>
  </si>
  <si>
    <t>Enlatadora</t>
  </si>
  <si>
    <t>Estante</t>
  </si>
  <si>
    <t>Juego de cuchillos</t>
  </si>
  <si>
    <t>Tachos para recojo de residuos solidos</t>
  </si>
  <si>
    <t>Guantes</t>
  </si>
  <si>
    <t>Juego de coladores</t>
  </si>
  <si>
    <t>Juego de tamices</t>
  </si>
  <si>
    <t>Juego de tazas medidoras</t>
  </si>
  <si>
    <t>Cucharones</t>
  </si>
  <si>
    <t>Juegos de Bowl</t>
  </si>
  <si>
    <t>Balanza analítica</t>
  </si>
  <si>
    <t>Centrifuga para laboratorio</t>
  </si>
  <si>
    <t>Equipo Soxhlet</t>
  </si>
  <si>
    <t>Destilador de agua</t>
  </si>
  <si>
    <t>Mufla</t>
  </si>
  <si>
    <t>Horno Eléctrico</t>
  </si>
  <si>
    <t>Juego de refractómetros óptico</t>
  </si>
  <si>
    <t>pH de mesa</t>
  </si>
  <si>
    <t>pH portátil</t>
  </si>
  <si>
    <t>Viscosímetro</t>
  </si>
  <si>
    <t>Estufa de incubación</t>
  </si>
  <si>
    <t>Microscopios</t>
  </si>
  <si>
    <t>Vacuometro</t>
  </si>
  <si>
    <t>Alcoholímetro</t>
  </si>
  <si>
    <t>Contador de colonias</t>
  </si>
  <si>
    <t>Refrigeradora de laboratorio</t>
  </si>
  <si>
    <t>Deshionizador de agua</t>
  </si>
  <si>
    <t>Luminómetro</t>
  </si>
  <si>
    <t>Equipo de agitación magnética</t>
  </si>
  <si>
    <t>Buretas semiautomáticas</t>
  </si>
  <si>
    <t>Equipo de titulación</t>
  </si>
  <si>
    <t>Lactodensímetro</t>
  </si>
  <si>
    <t>Densímetro</t>
  </si>
  <si>
    <t>Juego de termómetros</t>
  </si>
  <si>
    <t>Kit de material de vidrio para laboratorio</t>
  </si>
  <si>
    <t>Balanza para determinar humedad</t>
  </si>
  <si>
    <t>Baño maría</t>
  </si>
  <si>
    <t>Butirómetro</t>
  </si>
  <si>
    <t>Penetrómetro</t>
  </si>
  <si>
    <t>Salinómetro</t>
  </si>
  <si>
    <t>Colorimetro</t>
  </si>
  <si>
    <t>Refractómetro</t>
  </si>
  <si>
    <t>Kit de placas para análisis microbiológico</t>
  </si>
  <si>
    <t>Kit de cloro residual libre</t>
  </si>
  <si>
    <t>Kit de dureza de agua</t>
  </si>
  <si>
    <t>Organizador de pipetas</t>
  </si>
  <si>
    <t>-De escritorio o portátil 
- Con características técnicas adecuadas para el uso de los docentes y estudiantes. 
- Compatible con el proyector</t>
  </si>
  <si>
    <t>-De material madera, de preferencia 
- De características ergonómicas 
- Adecuadas para los procesos de aprendizaje de estudiantes de educación superior</t>
  </si>
  <si>
    <t>-De material madera, de preferencia 
- Ergonómico y de dimensiones adecuadas</t>
  </si>
  <si>
    <t>-De material acrílico, de preferencia 
- De tamaño adecuado para las dimensiones del aula</t>
  </si>
  <si>
    <t>-De tamaño adecuado para las dimensiones del aula 
- Retráctil, de preferencia</t>
  </si>
  <si>
    <t>-Para guardar equipos 
- De madera o material adecuado para la zona 
- Con llave y dispositivos de seguridad</t>
  </si>
  <si>
    <t>-De tamaño que asegure una buena visibilidad de toda el aula 
- Tipo Smart, de preferencia 
- Con acceso a internet</t>
  </si>
  <si>
    <t>-Con características técnicas y ubicación que permita la proyección y buena visibilidad para el aula completa 
- Con conexión a PC o laptop</t>
  </si>
  <si>
    <t>-Con sistema de red 
- Con conexión wifi, de preferencia 
- Multifuncional (fotocopia, escáner), de preferencia</t>
  </si>
  <si>
    <t>-De escritorio o portátil 
- Con características técnicas, Memoria RAM, sistema operativo y procesador que permitan la instalación y funcionamiento de softwares especializados para las carreras comprendidas 
- Compatible con el proyector 
- Con conexión a internet y wifi 
- Monitor de al menos 15", de alta resolución</t>
  </si>
  <si>
    <t>-De material madera, de preferencia 
- De características ergonómicas 
- Adecuadas para los procesos de aprendizaje de estudiantes de educación superior (adultos)</t>
  </si>
  <si>
    <t>-Material acrílico, de preferencia 
- Medidas mínimas 1.80 m x 1.50 m 
- Para colgar en pared</t>
  </si>
  <si>
    <t>-Para guardar materiales o equipos 
- De madera o material adecuado para la zona 
- Con llave y dispositivos de seguridad, de preferencia</t>
  </si>
  <si>
    <t>- Con tanque de 20 galones de capacidad, aproximadamente
- Con elementos y accesorios completos para su funcionamiento
- Que incluya una bomba acorde a la capacidad del equipo (si la institución no cuenta con compresora, el equipo debe venir con presurización de fábrica)</t>
  </si>
  <si>
    <t>-Digital, de preferencia 
- Tipo plataforma, de preferencia 
- Capacidad de pesado de 0 a 150 kg., aproximadamente 
- Con precisión de gramos</t>
  </si>
  <si>
    <t>- De acero inoxidable 
- Con capacidad aproximada de 5 Kg. 
- Diseño que permita fácil manipulación</t>
  </si>
  <si>
    <t>- Para lavado por presión de agua 
- De acero inoxidable 
- Capacidad de procesamiento de 20 Kg. aprox. 
- Con dispositivos y válvulas para drenaje, de preferencia</t>
  </si>
  <si>
    <t>- Para recepción y limpieza de frutas, verduras y legumbres 
- De 5 lt. /kg. de capacidad aproximadamente</t>
  </si>
  <si>
    <t>- Que opere por convección de aire forzado
 - Para temperaturas aproximadas: Frío positivo: De 0 a +5 ºC Frío negativo: De -16 a -22 ºC 
- De fácil limpieza y alta durabilidad
- Con reguladores de temperatura
- Con parrillas de acero inoxidable
 - Desmontable y ajustable
- Con iluminación interna 
- Capacidad acorde al volumen de materia prima que se procesa en la institución</t>
  </si>
  <si>
    <t>-Tipo isla (central) 
- Compacta 
- De acero inoxidable 
- Con nivel inferior, de preferencia
 - De 1.0 x 1.8 x 0.90 m. , aproximadamente 
- Con dispositivo de drenaje de preferencia</t>
  </si>
  <si>
    <t>- Para selección y transporte de la materia prima 
- De acero inoxidable 
- Con más de un nivel, de preferencia 
- De 1.0 x 0.7 x 0.9 m. aproximadamente, o de dimensiones acordes a la capacidad de procesamiento del taller</t>
  </si>
  <si>
    <t>-Para usos múltiples 
- De acero inoxidable (interior y exterior) 
- Tipo volcable
 - Capacidad de procesamiento de materia prima: 20 lt. /Kg. como mínimo (1)
 - Agitador mecánico regulable y desmontable</t>
  </si>
  <si>
    <t>-De acero inoxidable 
- Para usos múltiples 
- Tipo volcable 
- Con capacidad de procesamiento de materia prima: 20 lt. /Kg. como mínimo</t>
  </si>
  <si>
    <t>-De fierro fundido y resistente a altas temperaturas. 
- De 4 hornillas de alta potencia (mínimo 48 000 BTU). 
- Con reguladores individuales para control de potencia.
- Altura mínima de trabajo 60 cm. 
- Incluye balón de gas y accesorios</t>
  </si>
  <si>
    <t>-De tipo industrial (motor de 2 HP aprox.) 
- De acero inoxidable
 - De 10 lt. de capacidad, aproximadamente
 - Volcable, de preferencia</t>
  </si>
  <si>
    <t>-Eléctrico, de preferencia 
- De 5 BHP, o de acuerdo a los requerimientos de los equipos a los que abastecerá de vapor (2)
 - Presión de vapor ajustable 
- Bajo calor de superficie, de preferencia</t>
  </si>
  <si>
    <t>-Electrónica 
- Para pesar hasta 5 Kg.
- Con precisión de 0.10 gr., como mínimo</t>
  </si>
  <si>
    <t>-De acero inoxidable 
- Tipo isla - Compacta
 - Con nivel inferior, de preferencia 
- De 1.0 x 1.8 x 0.90 m. , aproximadamente 
- Con dispositivo de drenaje de preferencia</t>
  </si>
  <si>
    <t>-De acero inoxidable 
- Para retirar la crema de manera efectiva
 - Con capacidad de procesamiento de materia prima 20 lt., aprox. 
- Con motor eléctrico de 1/2 HP, aproximadamente</t>
  </si>
  <si>
    <t>- Para la elaboración de mantequilla
 - De acero inoxidable 
- Con capacidad aproximada para 10 Kg, de crema 
- Con control de temperatura, tiempo e indicador automático; de preferencia</t>
  </si>
  <si>
    <t>-De acero inoxidable 
- Rectangular, de preferencia 
- Compacta
 - Con capacidad aproximada de 20 Lt.</t>
  </si>
  <si>
    <t>-De acero inoxidable 
- Compacta 
- Con chaqueta para enfriamiento 
- Con capacidad aproximada de 20 Lt., 
- Con control de temperatura y tiempo</t>
  </si>
  <si>
    <t>-De acero inoxidable
 - Con capacidad de procesamiento de 20 kg/Lt., aproximadamente</t>
  </si>
  <si>
    <t>-De acero inoxidable
 - Con tapa
 - Para quesos de diferentes pesos: 1.0, 0.5 y 0.25 Kg.</t>
  </si>
  <si>
    <t>- Para cortar el cuajo prensado 
- Resistente a la tensión y temperatura. 
- De acero inoxidable y nylon 
- Apropiado para uso con marmita y/o tina quesera</t>
  </si>
  <si>
    <t>-Capacidad para procesar hasta 5 kg. de helados</t>
  </si>
  <si>
    <t>- De acero inoxidable 
- Con sistema continuo 
- Con tapa 
- Con agitador 
- Con controles incluidos
 - De capacidad aproximada de 20 lt.</t>
  </si>
  <si>
    <t>-Tipo isla 
- Compacta 
- De acero inoxidable 
- Con nivel inferior, de preferencia
 - De 1.0 x 1.8 x 0.90 m. , aproximadamente 
- Con dispositivo de drenaje, de preferencia</t>
  </si>
  <si>
    <t>-- Para cortar carnes y productos hidrobiológicos 
- De acero inoxidable 
- Con capacidad de procesamiento de materia prima de 5 kg, aproximadamente.</t>
  </si>
  <si>
    <t>-De acero inoxidable
 - Con capacidad para procesar 5 kg, de materia prima aprox. 
- Con juego de boquillas 
- Manual o eléctrica
 - Desmontable y de fácil limpieza</t>
  </si>
  <si>
    <t>-De acero inoxidable 
- Capacidad para procesar 5 kg, de materia prima aprox. 
- Eléctrica o manual 
- Desmontable y de fácil limpieza</t>
  </si>
  <si>
    <t>-Para uso tipo comercial 
- De fácil limpieza y alta durabilidad
 - Con divisiones para diversas temperaturas 
- Con reguladores de temperatura
 - Accesorios desmontables</t>
  </si>
  <si>
    <t>-De acero inoxidable
 - Con capacidad para procesar 5 kg, aproximadamente 
- Con sistema para producir y evacuar humo</t>
  </si>
  <si>
    <t>- Para procesos de deshidratación de productos cárnicos 
- Con capacidad para procesar 5 kg, aproximadamente
 - Con sistema de convexión de aire forzado</t>
  </si>
  <si>
    <t>-Para temperaturas de 18 a 40 °C aproximadamente 
- Con capacidad aproximada de procesamiento de 5 kg
 - Con regulador de temperatura
 - Con control de humedad</t>
  </si>
  <si>
    <t>-De acero inoxidable 
- Para una capacidad de procesamiento aproximada de 5 kg.</t>
  </si>
  <si>
    <t>-Para cortes de carne diversos, incluyendo huesos
 - De acero inoxidable
 - Eléctrica</t>
  </si>
  <si>
    <t>-De acero inoxidable
 - Cilíndrica rotativa 
- Con capacidad para procesar 5 kg aproximadamente</t>
  </si>
  <si>
    <t>-De diferentes formas y tamaños</t>
  </si>
  <si>
    <t>-Tipo isla 
- Compacta 
- De acero inoxidable 
- Con nivel inferior, de preferencia 
- De 1.0 x 1.8 x 0.90 m. , aproximadamente 
- Con dispositivo de drenaje, de preferencia</t>
  </si>
  <si>
    <t>- De acero inoxidable, 
- Con doble tamiz incorporado
 - Con capacidad de producción de 20 kg aproximadamente 
- Con diferentes mallas de abertura</t>
  </si>
  <si>
    <t>-De acero inoxidable 
- Con stator de acero 
- Con circulación de agua para enfriamiento 
- Tolva con capacidad para procesar hasta 20 kg aproximadamente</t>
  </si>
  <si>
    <t>-De acero inoxidable 
- Eléctrica, de preferencia</t>
  </si>
  <si>
    <t>-De acero inoxidable 
- Con capacidad de procesamiento de aproximadamente 20 kg.</t>
  </si>
  <si>
    <t>-De acero inoxidable
 - Para diversas formas de corte 
- Eléctrica, de preferencia</t>
  </si>
  <si>
    <t>-De acero inoxidable
 - Con circulación forzada de aire 
- Con capacidad de procesamiento de materia prima de 20 kg. aproximadamente 
- Con varios niveles de bandejas 
- Eléctrica, de prefencia</t>
  </si>
  <si>
    <t>- Tipo isla 
- Compacta 
- De acero inoxidable
 - Con nivel inferior, de preferencia 
- De 1.0 x 1.8 x 0.90 m. , aproximadamente 
- Con dispositivo de drenaje, de preferencia</t>
  </si>
  <si>
    <t>-De acero inoxidable
 - Para envasado al vacío de diversos productos alimenticios 
- Con controles electrónicos 
- Con sistema de inyección de gases inertes 
- Capacidad de procesamiento de 20 lt o kg aproximadamente</t>
  </si>
  <si>
    <t>-- Con dispositivo para líquido de gobierno 
- Para diversos tipos de productos 
- Con capacidad de procesamiento de aproximadamente 20 unidades</t>
  </si>
  <si>
    <t>- De acero inoxidable interior y exterior 
- Compacta 
- De capacidad de 20 lt. /Kg. aproximadamente 
- Para usos múltiples 
- Con manómetro, válvula de seguridad y termómetro</t>
  </si>
  <si>
    <t>- Para sellado de diversos productos alimenticios 
- Manual o automática 
- De acero inoxidable 
- Para bolsas, sachets, etc. 
- De capacidad adecuada al volumen de procesamiento</t>
  </si>
  <si>
    <t>-De acero inoxidable 
- Con controles electrónicos, de preferencia 
- Con dosificador para diferentes volúmenes / pesos: 1, 0.5, 0.25 y 0.10 lt. / Kg. principalmente 
- De capacidad adecuada al volumen de procesamiento</t>
  </si>
  <si>
    <t>-De acero inoxidable 
- Operación manual o automática 
- Con accesorios para regular diferentes tamaños y volúmenes de lata 
- Que permita grafado</t>
  </si>
  <si>
    <t>- De acero inoxidable calidad AISI 304 
- Con nivel inferior, de preferencia
 - De 1.8 x 5.0 x 0.90 m. , aproximadamente</t>
  </si>
  <si>
    <t>-De acero inoxidable 
- Con varios niveles 
- Desarmable, de preferencia</t>
  </si>
  <si>
    <t>-De acero inoxidable 
- De diversos tamaños (al menos 4)</t>
  </si>
  <si>
    <t>-De plástico 
- Con tapa 
- Acorde a la capacidad de procesamiento diario</t>
  </si>
  <si>
    <t>-De tipo quirúrgico</t>
  </si>
  <si>
    <t>-Para la industria de alimentos 
- De diversos tamaños (al menos 4)</t>
  </si>
  <si>
    <t>-De acero inoxidable, de preferencia 
- De diversos tamaños o número de malla (al menos 4)</t>
  </si>
  <si>
    <t>-De vidrio, de preferencia 
- De diversos tamaños (al menos 4 medidas)</t>
  </si>
  <si>
    <t>-De acero inoxidable, de preferencia 
- De diversos tamaños (al menos 3)</t>
  </si>
  <si>
    <t>-De acero inoxidable, de preferencia 
- De diversos tamaños (al menos 4)</t>
  </si>
  <si>
    <t>-Electrónica 
- De 0 a 2 kg. aproximadamente 
- Con precisión de 0.001 gr. 
- Con pantalla táctil</t>
  </si>
  <si>
    <t>-Eléctrica 
- Capacidad de hasta 3 litros. 
- De enfriamiento rápido. 
- Con capacidad para aplicaciones de alto y bajo rendimiento.</t>
  </si>
  <si>
    <t>-Para extracción de: 
sólido - líquido, 
líquido - líquido 
gas - líquido</t>
  </si>
  <si>
    <t>-Para laboratorio 
- De alta calidad de destilación 
- Piezas de vidrio, de preferencia 
- De fácil manejo y limpieza</t>
  </si>
  <si>
    <t>-Control de temperatura digital y programable 
- Temporizador digital 
- Visualización de temperatura de alta luminosidad 
- Entrada superior para termómetro de verificación</t>
  </si>
  <si>
    <t>-Para laboratorio 
- Cámara interna ensamblada en acero inoxidable 
- De convección natural 
- Control de temperatura digital 
- Temperatura máxima de usabilidad 220°C 
- Bandejas en acero inoxidable</t>
  </si>
  <si>
    <t>-De tipo digital 
- De metal 
- Soporte antideslizante 
- Alta precisión, escala clara 
- Ideal para muestras calientes y frías 
- Ideal para alimentos, bebidas (De 0 a 45 °Brix; 45 a 90 °Brix</t>
  </si>
  <si>
    <t>-Pantalla táctil 
- Con brazo porta sondas 
- Conector BNC para conexión del electrodo. 
- Conexión directa a impresora, de preferencia</t>
  </si>
  <si>
    <t>-Pantalla iluminada 
- Funcionamiento con electricidad y/o a pilas</t>
  </si>
  <si>
    <t>-De 18 velocidades, de preferencia 
- Visor digital con indicación en pantalla de la viscosidad. 
- Salida para conectar a un registrador.</t>
  </si>
  <si>
    <t>-Cámara interna ensamblada en acero inoxidable AISI 304 
- Incubadora de convección natural 
- Puerta de acero inoxidable térmicamente aislada 
- Con cierre de presión y puerta de vidrio interior. 
- Rango de temperatura entre 20 a 70 °C - Con ventilación de aire natural.</t>
  </si>
  <si>
    <t>-Cabezal binocular inclinado 45º y giratorio 360º 
- Doble objetivo tipo torreta 2X, 4X 
- Iluminación LED incidente y transmitida 12V/10W.</t>
  </si>
  <si>
    <t>-Automático 
- Sensor resistente contra ácidos y lejías 
- Cabezal intercambiable 
- Alta precisión</t>
  </si>
  <si>
    <t>-Sensor de presión activa 
- Con pantalla digital 
- Espacio de almacenamiento interno para boquillas</t>
  </si>
  <si>
    <t>-Para conteo manual y registro de las colonias 
- Alarma audible por colonia registrada 
- Contador digital hasta 9999 colonias 
- Lupa de 90 mm Ø con brazo metálico 
- Apto para placas Petri de 100 mm Ø</t>
  </si>
  <si>
    <t>-Rango de temperatura entre 1 y 12 ºC 
- Bandejas o cestos ajustables incluidos. 
- Refrigerante y aislamiento sin CFC ecológicos</t>
  </si>
  <si>
    <t>-Digital, de preferencia 
- Caudal máximo de 100 litros/hora 
- Con accesorios completos</t>
  </si>
  <si>
    <t>-Con capacidad para emitir luz y detectar la bioluminiscencia 
- De fácil operación y manejo 
- Con opciones de software interno</t>
  </si>
  <si>
    <t>-Velocidad regulable y controlada con control electrónico 
- Para agitar soluciones a velocidades diferentes al mismo tiempo. 
- Para vasos de hasta 14 cm de Ø. 
- Panel frontal con pulsadores para aumentar o disminuir la velocidad de agitación.</t>
  </si>
  <si>
    <t>-Manecilla de teflón 
- De vidrio pírex 
- De diferentes medidas (al menos 3)</t>
  </si>
  <si>
    <t>-Con pantalla digital, de preferencia 
- Cilindros de vidrio borosilicato 
- Válvula de control de puerto 
- Conexiones de FEP con protección UV</t>
  </si>
  <si>
    <t>-De material de vidrio de laboratorio 
- Con termómetro 
- Calibrado a 20ºC</t>
  </si>
  <si>
    <t>-De material de vidrio
- Con amplitud de rango de medida 
- Uso: para diversos tipos de sustancia: vino, aceites, etc.</t>
  </si>
  <si>
    <t>-Termómetros de diversos rangos de temperatura, que comprenda: de -20 a 200 °C 
- Digital</t>
  </si>
  <si>
    <t>-Probetas 
- Vasos de precipitados 
- Embudos 
- Erlenmeyer 
- Placas Petri 
- Pipetas 
- Buretas</t>
  </si>
  <si>
    <t>-Tiempo de secado ajustable 
- Capacidad de lectura: 10 mg / 0,01 g 
- Cámara de secado para determinar la humedad 
- Función de calibración para reajustar la balanza 
- Incluye peso de calibración de 100 g 
- Con pantalla LCD</t>
  </si>
  <si>
    <t>-Tipo laboratorio 
- Control digital 
- Tanque de acero inoxidable</t>
  </si>
  <si>
    <t>-Para laboratorio 
- Cámara y accesorios de acero inoxidable 
- Indicador de presión, tiempo y temperatura 
- Apagado automático</t>
  </si>
  <si>
    <t>-Para crema de leche 
- De vidrio de laboratorio 
- Co escala gravada, de preferencia</t>
  </si>
  <si>
    <t>-Para medir la madurez de la fruta 
- Desconexión automática 
- Agujeros ciegos en el lado posterior para el montaje</t>
  </si>
  <si>
    <t>-De tipo digital 
- Con precisión de + - 0.05 %</t>
  </si>
  <si>
    <t>-De tipo digital 
- Con precisión</t>
  </si>
  <si>
    <t>-De Poliestireno moldeado 
- Cartón absorbente de celulosa pura 
- Base de 51 mm × 76 mm</t>
  </si>
  <si>
    <t>-De fácil uso 
- Rangos de medición orientados a las aplicaciones 
- Portátil</t>
  </si>
  <si>
    <t>-Completo 
- Con vasos medidores 
- Con jeringa graduada</t>
  </si>
  <si>
    <t>-Material acrílico, de preferencia 
- Capacidad para pipetas de diferentes capacidades 
- De fácil limpieza</t>
  </si>
  <si>
    <t xml:space="preserve">Armario </t>
  </si>
  <si>
    <t>Proyector multimedia</t>
  </si>
  <si>
    <t>UC3. C1</t>
  </si>
  <si>
    <t xml:space="preserve">las acciones correspondientes en los puntos críticos de control en los procesos </t>
  </si>
  <si>
    <t>análisis  físicos químicos, sensorial y microbiológico a las  materias primas,  ingredientes, productos terminados y en vías de elaboración según</t>
  </si>
  <si>
    <t xml:space="preserve"> ficha técnica o manual de fabricante del equipo.</t>
  </si>
  <si>
    <t>Aula pedagogica</t>
  </si>
  <si>
    <t>Industrias Alimentarias</t>
  </si>
  <si>
    <t xml:space="preserve">la indumentaria, materiales, equipos, herramientas e instrumentos,  </t>
  </si>
  <si>
    <t xml:space="preserve">de acuerdo a los procedimientos establecidos por la empresa, plan de producción y normativa </t>
  </si>
  <si>
    <t xml:space="preserve"> de acuerdo al proceso productivo</t>
  </si>
  <si>
    <t xml:space="preserve"> las condiciones óptimas de las áreas de almacenamiento, recepción de la materia prima y personal involucrado en la operación</t>
  </si>
  <si>
    <t xml:space="preserve">las áreas de almacenamiento y recepción de materias primas </t>
  </si>
  <si>
    <t>de acuerdos a normas vigentes y protocolos de la empresa.</t>
  </si>
  <si>
    <t xml:space="preserve">el estado de la materias prima,  </t>
  </si>
  <si>
    <t xml:space="preserve"> de acuerdo a las características físicas y protocolo de la empresa</t>
  </si>
  <si>
    <t xml:space="preserve">el ingreso de la materia prima,  </t>
  </si>
  <si>
    <t>de acuerdo a los procedimientos establecidos por la empresa las buenas prácticas de manufactura (BPM) y  las buenas prácticas de manufactura teniendo en cuenta la normativa vigente.</t>
  </si>
  <si>
    <t xml:space="preserve">la materia prima a la línea de producción asignada,  </t>
  </si>
  <si>
    <t>de acuerdo al plan de producción y  las buenas prácticas de manufactura procedimientos establecidos por la empresa.</t>
  </si>
  <si>
    <t xml:space="preserve">las condiciones de transporte de materia prima,  </t>
  </si>
  <si>
    <t xml:space="preserve"> de acuerdo a las normas vigentes y  las buenas prácticas de manufactura protocolo de la empresa.</t>
  </si>
  <si>
    <t>Acondiciona</t>
  </si>
  <si>
    <t xml:space="preserve">UC2.C1 Realizar las operaciones preliminares  a la clasificación y selección garantizando la disponibilidad de  insumos, maquinarias y materiales,materiales,   considerando los protocolos de la empresa.   </t>
  </si>
  <si>
    <t xml:space="preserve">UC8.C1 Verificar  los parámetros de los  sistemas de calidad  en producción de alimentos,  según protocolos de la  empresa y los parámetros de los  sistemas de calidad  en producción de alimentos,  según protocolos de la  empresa </t>
  </si>
  <si>
    <t xml:space="preserve"> UC8.C3  Manejar instrumentos y equipos utilizados en el control de calidad ,    considerando aspectos relacionados con la seguridad y salud ocupacional y manejo ambiental    </t>
  </si>
  <si>
    <t xml:space="preserve">UC8.C2 Implementar los  análisis control de calidad ( físicos químicos, sensorial y microbiológicos)en el proceso de productivo de alimentos.    </t>
  </si>
  <si>
    <t>UC8.C4 Realizar a toma de muestra en la cadena de producción de alimentos considerando los protocolos y normativa vigente</t>
  </si>
  <si>
    <t xml:space="preserve">UC3.C1 Evaluar los cambios fisicoquímicos y organolépticos de la materia prima , según las operaciones preliminares  y de pretratamiento. </t>
  </si>
  <si>
    <t xml:space="preserve">UC3.C2 Ejecutar  las operaciones de  preliminares de acondicionamiento de la materia prima , de acuerdo  a las línea  de producción  y BPM    </t>
  </si>
  <si>
    <t xml:space="preserve">UC4.C2 Ejecutar las operaciones de  preliminares de acondicionamiento de la materia prima, de acuerdo  a las línea  de producción  y BPM    </t>
  </si>
  <si>
    <t xml:space="preserve">UC5.C1 Operar maquinas y equipos  de procesamiento de alimentos , considerando  los manuales de operación,  seguridad personal  y  la inocuidad de los alimentos. </t>
  </si>
  <si>
    <t xml:space="preserve">UC5.C2 Determinar los rendimientos en las operaciones unitarias ,considerando el flujo de proceso.  </t>
  </si>
  <si>
    <t xml:space="preserve"> UC5.C3 Planificara producción mediante la aplicación de  diagrama de flujos, sistema de costos, gestión  logística  de acuerdo a los procesos productivos  </t>
  </si>
  <si>
    <t>UC5.C3 Procesar productos frutas, Hortalizas  y legumbres,   de acuerdo al Reglamento sobre Vigilancia y Control Sanitario de Alimentos (DS N° 007-98/SA)  y normativa aplicable,  siguiendo las indicaciones de las fórmulas especificadas en el plan de producción.</t>
  </si>
  <si>
    <t xml:space="preserve">UC5.C4 Procesarproductos lácteos,  de acuerdo al Reglamento sobre Vigilancia y Control Sanitario de Alimentos (DS N° 007-98/SA)  y normativa aplicable,  siguiendo las indicaciones de las fórmulas especificadas en el plan de producción.   </t>
  </si>
  <si>
    <t xml:space="preserve">UC5.C5 Procesar productos cárnicos e hidrobiológicos,   de acuerdo al Reglamento sobre Vigilancia y Control Sanitario de Alimentos (DS N° 007-98/SA)  y normativa aplicable,siguiendo las indicaciones de las fórmulas especificadas en el plan de producción. </t>
  </si>
  <si>
    <t>UC6.UC7.C1 Describir  los metodos del envasado y embalado, según el tipo de producto alimentario y la normativa vigente.</t>
  </si>
  <si>
    <t xml:space="preserve">UC6.UC7.C2Operar con eficiente mantenimiento  los equipos y máquinas de envasado y embalado  según manual del fabricante,  estándares de calidad de la empresa y  buenas prácticas de manufactura (BPM)  </t>
  </si>
  <si>
    <t xml:space="preserve">UC6.UC7.C3 Realizar los procedimientos adecuados en  el empaque y embalaje de los productos terminados,   de acuerdo a la orden de producción y teniendo en cuenta la normatividad vigente     </t>
  </si>
  <si>
    <t xml:space="preserve">UC7.C4 Realizar  los procedimientos  según el protocolo  el almacenamiento  de los productos terminados ,  según protocolo de la empresa y normas vigentes    </t>
  </si>
  <si>
    <t>UC1.C1  Almacenar materias primas  de acuerdo a normas vigentes  y protocolos de la empresa.</t>
  </si>
  <si>
    <t>UC1.C3 Explicar Las características de la materia  prima de uso en la industria alimentaria  según su composición físico químicas  y organoléptica .</t>
  </si>
  <si>
    <t xml:space="preserve">C2.I1 </t>
  </si>
  <si>
    <t>C2.I2</t>
  </si>
  <si>
    <t>C2.I3</t>
  </si>
  <si>
    <t>C2.I4</t>
  </si>
  <si>
    <t>C3.I1</t>
  </si>
  <si>
    <t>C3I2</t>
  </si>
  <si>
    <t>C3.I3</t>
  </si>
  <si>
    <t xml:space="preserve">C1.I1 </t>
  </si>
  <si>
    <t>C1.I1</t>
  </si>
  <si>
    <t>C1.I2</t>
  </si>
  <si>
    <t>C1.I3</t>
  </si>
  <si>
    <t>C1.I4</t>
  </si>
  <si>
    <t>C2.I1</t>
  </si>
  <si>
    <t xml:space="preserve">C3.I1 </t>
  </si>
  <si>
    <t>C3.I2</t>
  </si>
  <si>
    <t xml:space="preserve">C4.I1 </t>
  </si>
  <si>
    <t>C4.I2</t>
  </si>
  <si>
    <t>C4I.3</t>
  </si>
  <si>
    <t>C2.I11</t>
  </si>
  <si>
    <t>C2.I12</t>
  </si>
  <si>
    <t>C4.I1</t>
  </si>
  <si>
    <t>C4.I3</t>
  </si>
  <si>
    <t>C5.I1</t>
  </si>
  <si>
    <t>C5.I2</t>
  </si>
  <si>
    <t>C5.I3</t>
  </si>
  <si>
    <t>C5.I4</t>
  </si>
  <si>
    <t xml:space="preserve">C6.I1 </t>
  </si>
  <si>
    <t>C6.I2</t>
  </si>
  <si>
    <t>C6.I3</t>
  </si>
  <si>
    <t xml:space="preserve">C7.I1 </t>
  </si>
  <si>
    <t>C7.I2</t>
  </si>
  <si>
    <t>C7.I3</t>
  </si>
  <si>
    <t>C4.I4</t>
  </si>
  <si>
    <t xml:space="preserve">El profesional técnico en Industrias Alimentarias puede laborar en empresas orientadas al procesamiento de alimentos, bebidas, aditivos, envases y embalajes, en las siguientes áreas:
Área de producción: 
Área de control de calidad.
Área de investigación y desarrollo de nuevos productos.
Área de logística y almacenes.
Área de generación de negocios.
Área de recursos humanos.
Área administración. 
Área de sanidad ambiental.
Área de comercialización.
Área de poscosecha y selección de materia prima.
Área de envase y embalaje.
</t>
  </si>
  <si>
    <t>CE1.C1</t>
  </si>
  <si>
    <t xml:space="preserve">Comunicar </t>
  </si>
  <si>
    <t xml:space="preserve">conceptos, ideas, opiniones, sentimientos y hechos de forma coherente, precisa y clara, en medios presenciales y virtuales, en situaciones relacionadas a su entorno personal y profesional, valorando y utilizando la comunicación oral, sin estereotipos de género u otro, </t>
  </si>
  <si>
    <t>verificando la comprensión del interlocutor.</t>
  </si>
  <si>
    <t xml:space="preserve">Expresa </t>
  </si>
  <si>
    <t xml:space="preserve">conceptos, ideas, sentimientos  y hechos en forma oral,  en situaciones vinculadas a su entorno personal y profesional </t>
  </si>
  <si>
    <t>respetando la interculturalidad lingüística.</t>
  </si>
  <si>
    <t xml:space="preserve">estrategias de escucha activa y asertiva en situaciones vinculadas a su entorno personal y profesional, </t>
  </si>
  <si>
    <t>sin estereotipos de género u otros.</t>
  </si>
  <si>
    <t xml:space="preserve"> los  elementos de la comunicación efectiva vinculados a su entorno personal y laboral,</t>
  </si>
  <si>
    <t xml:space="preserve"> teniendo en cuenta la intención comunicativa. </t>
  </si>
  <si>
    <t>CE1. C3</t>
  </si>
  <si>
    <t xml:space="preserve">Redactar  </t>
  </si>
  <si>
    <t>documentos académicos y técnicos relacionados a su programa de estudios</t>
  </si>
  <si>
    <t xml:space="preserve"> haciendo uso de un lenguaje coherente, respetando la probidad académica y respetando la propiedad intelectual.</t>
  </si>
  <si>
    <t>CE3.C1</t>
  </si>
  <si>
    <t>CE3.C2</t>
  </si>
  <si>
    <t xml:space="preserve"> software de ofimática de acuerdo al programa de estudios, </t>
  </si>
  <si>
    <t xml:space="preserve">considerando las necesidades de sistematización de la información. </t>
  </si>
  <si>
    <t>análisis de información  de manera responsable y considerando los principios éticos.</t>
  </si>
  <si>
    <t xml:space="preserve"> aplicaciones y herramientas informáticas para la búsqueda, comunicación y </t>
  </si>
  <si>
    <t>Lee</t>
  </si>
  <si>
    <t xml:space="preserve"> textos y documentación escrita vinculados al programa de estudios </t>
  </si>
  <si>
    <t>haciendo uso de estrategias efectivas de comprensión lectora.</t>
  </si>
  <si>
    <t xml:space="preserve"> la información de los textos y documentación escrita relacionados al programa de estudios en gráficos visuales, </t>
  </si>
  <si>
    <t>de manera objetiva.</t>
  </si>
  <si>
    <t xml:space="preserve"> el contenido de los textos leídos vinculados al programa de estudios empleando recursos  y </t>
  </si>
  <si>
    <t>estrategias de comprensión lectora.</t>
  </si>
  <si>
    <t xml:space="preserve">la información leída en forma oral y escrita, </t>
  </si>
  <si>
    <t xml:space="preserve">utilizando técnicas y formatos en forma clara y empática </t>
  </si>
  <si>
    <t xml:space="preserve"> relacionados a su programa de estudios.</t>
  </si>
  <si>
    <t>Procesa.</t>
  </si>
  <si>
    <t xml:space="preserve"> tipos  de fuentes bibliográficas y virtuales asegurando su relevancia, pertinencia, actualidad, confiabilidad y calidad, </t>
  </si>
  <si>
    <t>evitando contenidos irrelevantes.</t>
  </si>
  <si>
    <t>Redacta</t>
  </si>
  <si>
    <t xml:space="preserve"> documentos académicos y técnicos relacionados a su programa de estudios teniendo en cuenta las propiedades de coherencia, cohesión y estilo,</t>
  </si>
  <si>
    <t xml:space="preserve"> aplicando las normas gramaticales del idioma castellano y usando los formatos respectivos.</t>
  </si>
  <si>
    <t xml:space="preserve"> aplicaciones de internet para la búsqueda de la información, </t>
  </si>
  <si>
    <t>aplicando criterios para la selección de información y el respeto a la propiedad intelectual</t>
  </si>
  <si>
    <t xml:space="preserve"> la herramientas web 2.0 para </t>
  </si>
  <si>
    <t>publicar y compartir presentaciones relacionada a su especialidad</t>
  </si>
  <si>
    <t xml:space="preserve"> aplicaciones para la comunicación y colaboración de acuerdo a la necesidad de información, </t>
  </si>
  <si>
    <t>con responsabilidad y ética profesional</t>
  </si>
  <si>
    <t xml:space="preserve">procesador de textos en la elaboración de documentos, teniendo en cuenta los requerimientos del contexto laboral y los </t>
  </si>
  <si>
    <t>formatos vinculados al programa de estudios.</t>
  </si>
  <si>
    <t>Sistematiza</t>
  </si>
  <si>
    <t xml:space="preserve"> información </t>
  </si>
  <si>
    <t>utilizando hoja de cálculo de manera eficiente, vinculados al programa de estudios.</t>
  </si>
  <si>
    <t xml:space="preserve">Realiza </t>
  </si>
  <si>
    <t xml:space="preserve">presentaciones de información sistematizada de calidad y </t>
  </si>
  <si>
    <t>vinculados al programa de estudios.</t>
  </si>
  <si>
    <t xml:space="preserve"> información de manera oral  en situaciones vinculadas a su entorno personal y profesional ,</t>
  </si>
  <si>
    <t xml:space="preserve"> utilizando técnicas de comunicación y reconociendo la intención de su interlocutor.</t>
  </si>
  <si>
    <t xml:space="preserve"> CE2:  Tecnologías de la Información.- Manejar herramientas informáticas de las TIC para buscar y analizar información, comunicarse y realizar procedimientos o tareas vinculados al área profesional, de acuerdo con los requerimientos de su entorno laboral.</t>
  </si>
  <si>
    <t xml:space="preserve">De organización
PROYECTOS PRODUCTIVOS DE BIENES Y SERVICIOS
1. Se realizan mediante el desarrollo de proyectos productivos de bienes y servicios desarrollados en el IES los cuales deben estar vinculados al entorno productivo en las áreas de recepción, selección, clasificación y acondicionamiento de materias primas, y que constituyen en el medio para el desarrollo de capacidades vinculado al Módulo formativo de un plan de estudios determinado.
El proyecto productivo desarrolla un conjunto de actividades interrelacionadas que ofrecen al mercado un producto o servicios en el lapso de un tiempo definido.
El proyecto Productivo incorpora estudiantes de diferentes niveles de capacidades y de otros Programas de estudios de acuerdo al plan de producción. 
2. Mediante el desarrollo de actividades conexas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De ejecución 
El plan de EFSRT contiene las capacidades del Módulo formativo a fortalecer, las actividades, desempeños y responsabilidades a realizar por el estudiante y el tiempo de ejecución, debe ser aprobado por el IES en coordinación con el Programa de estudios.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t>
  </si>
  <si>
    <t>1. Comprende las ideas principales de textos claros y en lengua estándar referidos a asuntos cotidianos que tienen lugar en el trabajo, en la escuela, durante el tiempo de ocio, y a temas actuales o asuntos de interés personal o profesional.</t>
  </si>
  <si>
    <t>2. Interactua en diversas situaciones y conversaciones que traten temas cotidianos de interés personal y profesional.</t>
  </si>
  <si>
    <t xml:space="preserve">3. Produce textos sencillos y coherentes sobre temas que le son familiares o en los que tiene un interés personal. </t>
  </si>
  <si>
    <t>la sanitización</t>
  </si>
  <si>
    <t>UC2.C2 Realizar el proceso de clasificaciòn y selecciòn dela materia prima considerando la sanitizaciòn</t>
  </si>
  <si>
    <t xml:space="preserve"> UC1.C2 Recepcionar materia primas,   considerando las especificaciones técnicas y  las buenas prácticas de manufactura</t>
  </si>
  <si>
    <t>materia primas,   considerando las especificaciones técnicas y</t>
  </si>
  <si>
    <t xml:space="preserve">CE2: Tecnologias de la informaciòn.- Utilizar de manera adecuada las diferentes herramientas informáticas de las TIC para buscar y analizar información, comunicarse con otros y realizar procedimientos o tareas vinculados al área profesional, de acuerdo a los requerimientos de su entorno laboral. </t>
  </si>
  <si>
    <t xml:space="preserve">1) Aplicar estrategias de organización para desarrollar el trabajo colaborativo:
Planificar las actividades, en función al objetivo o problema.
Diseñar estrategias de organización y desarrollo de las actividades en el tiempo previsto, con la participación de todos los integrantes del equipo.
Establecer consignas claras sobre el desarrollo de actividades, tiempo y resultados esperados. 
Mejorar la planificación a partir de los resultados de proceso y finales.
2) Establecer acuerdos y normas de comunicación basado en la libertad y respeto mutuo para el desarrollo de las actividades a realizar de manera colaborativo, 
Expresar con palabras las ideas personales temas relacionados al trabajo colaborativo.
Permitir a los demás miembros del equipo que expresen sus ideas personales temas relacionados al trabajo conjunto. 
Integrar las ideas de todos los miembros del equipo en los resultados y conclusiones del trabajo.
3) Acompañamiento al desarrollo de las actividades del grupo: Establecer mecanismos de seguimiento de las actividades. 
4) Reconocer el trabajo de todos los miembros del equipo.
Valorar las aportaciones de los miembros del equipo en el logro de los objetivos comunes. 
Reconocer el esfuerzo y aportaciones que realizan cada miembro integrante del equipo.
5) Evaluar, el docente diseña sus propias estrategias para evaluar el que todos los integrantes manejen los contenidos del mismo. En cualquier caso, dichas estrategias deberán ser indicadas a los estudiantes al inicio del proceso. Así mismo se deberá incorporar como un indicador del logro de las capacidades técnicas o específicas. </t>
  </si>
  <si>
    <t>Planta Piloto de Frutas y Hortalizas:                                             Área de recepción, selección, clasificación y acondicionamiento de frutas y hortalizas.
Taller de Bebidas Industriales: Área de recepción, selección, clasificación y acondicionamiento de la Vid.                            Taller de Granos y Tubérculoss: Área de recepción, selección, clasificación y acondicionamiento de granos y tubérculos.
Taller de Cárnicos e Hidrobiológicos: Área de recepción, selección, clasificación y acondicionamiento de cárnicos e hidrobiológicos.
Taller de  productos   Lácteos y Derivados: Área de recepción, selección, clasificación y acondicionamiento de leche.</t>
  </si>
  <si>
    <t>Municipalidades:
Camal Municipal: área de beneficio y faenado de animales, area de maduración y conserrvación de carcasas.
Programa de vaso de Leche:  preparación de productos .
Empresas, organizaciones u otras instituciones dedicadas al rubro de manejo y transformacion de alimentosen las  Areas de:   Pre tratamiento, transformación y envasado de materia primas de frutas y hortalizas, derivados lácteos, cárnicos e hidrobiológicos, granos y tubérculos.
Taller de  productos   Carnicos e Hidrobiologicos: Área de recepción, selección, clasificación y acondicionamiento de leche.                                                                                                Empresas vitiviniculas en las de control  de control de calidad area de despalillado,envasado destilacion,estabilizado, embotellado y  comercializacion.</t>
  </si>
  <si>
    <t xml:space="preserve">De organización
PROYECTOS PRODUCTIVOS DE BIENES Y SERVICIOS
1. Se realizan mediante el desarrollo de proyectos productivos de bienes y servicios desarrollados en el IES los cuales deben estar vinculados al entorno productivo en las áreas de recepción, selección, clasificación y acondicionamiento de materias primas, y que constituyen en el medio para el desarrollo de capacidades vinculado al Módulo formativo de un plan de estudios determinado.
El proyecto productivo desarrolla un conjunto de actividades interrelacionadas que ofrecen al mercado un producto o servicios en el lapso de un tiempo definido.
El proyecto Productivo incorpora estudiantes de diferentes niveles de capacidades y de otros Programas de estudios de acuerdo al plan de producción. 
2. Mediante el desarrollo de actividades conexas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De ejecución 
El plan de EFSRT contiene las capacidades del Módulo formativo a fortalecer, las actividades, desempeños y responsabilidades a realizar por el estudiante y el tiempo de ejecución, debe ser aprobado por el IES en coordinación con el Programa de estudios.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del Área de desempeño de la Instituciòn.
3. La evaluación toma como referencia los indicadores de logro de las unidades de competencias del  Programa de estudios, para determinar el nivel de  logro de las Competencias asociadas al respectivo Módulo. </t>
  </si>
  <si>
    <t>Balance de materia y energia</t>
  </si>
  <si>
    <t>Interpretar</t>
  </si>
  <si>
    <t>utilizando estrategias efectivas de comprensión y organización de la información y comunicándola a través de diferentes formas.</t>
  </si>
  <si>
    <t xml:space="preserve">la información, proveniente de medios físicos y virtuales, relacionados al programa de estudios, proveniente de medios físicos o virtuales </t>
  </si>
  <si>
    <t xml:space="preserve">CE3.C1  Utilizar aplicaciones y herramientas informáticas para la búsqueda, comunicación y análisis de información  de manera responsable y considerando los principios éticos.           </t>
  </si>
  <si>
    <t xml:space="preserve">CE3.C2 Utilizar software de ofimática de acuerdo al programa de estudios, considerando las necesidades de sistematización de la información. </t>
  </si>
  <si>
    <t xml:space="preserve">CE1.C1 Comunicar conceptos, ideas, opiniones, sentimientos y hechos de forma coherente, precisa y clara, en medios presenciales y virtuales, en situaciones relacionadas a su entorno personal y profesional, valorando y utilizando la comunicación oral, sin estereotipos de género u otro, verificando la comprensión del interlocutor.                                                                      </t>
  </si>
  <si>
    <t xml:space="preserve">CE1. C2  Interpretar la información, proveniente de medios físicos y virtuales,      relacionados al programa de estudios, proveniente de medios físicos o virtuales utilizando estrategias efectivas de comprensión y organización de la información y comunicándola a través de diferentes formas.                                           </t>
  </si>
  <si>
    <t xml:space="preserve">CE1.C1 Comunicar conceptos, ideas, opiniones, sentimientos y hechos de forma coherente, precisa y clara, en medios presenciales y virtuales,  en situaciones relacionadas a su entorno personal y  verificando la comprensión del interlocutor.                                                                          </t>
  </si>
  <si>
    <t xml:space="preserve">CE3.C1  Utilizar aplicaciones y herramientas informáticas para la búsqueda, comunicación y análisis de información  de manera responsable y considerando los principios éticos.                                                                       </t>
  </si>
  <si>
    <t xml:space="preserve">                                                                      CE3.C2 Utilizar software de ofimática de acuerdo al programa de estudios, considerando las necesidades de sistematización de la información. </t>
  </si>
  <si>
    <t>CE2.C1</t>
  </si>
  <si>
    <t xml:space="preserve">información personal, conceptos, ideas, sentimientos y hechos, en el idioma inglés, de manera presencial y virtual, </t>
  </si>
  <si>
    <t xml:space="preserve"> aplicando gramática y vocabulario técnico sin estereotipo de género. </t>
  </si>
  <si>
    <t>CE2.C3</t>
  </si>
  <si>
    <t>CE6.C1</t>
  </si>
  <si>
    <t>CE6.C2</t>
  </si>
  <si>
    <t>CE7.C2</t>
  </si>
  <si>
    <t>CE7.C1</t>
  </si>
  <si>
    <t>Transmite</t>
  </si>
  <si>
    <t>información personal y grupal, en forma oral y escrita de manera presencial y virtual,  aplicando vocabulario y gramática del idioma inglés, en contextos sociales y laborales</t>
  </si>
  <si>
    <t>vinculados al programa de estudios y haciendo uso de las tecnologías.</t>
  </si>
  <si>
    <t>conceptos, ideas, sentimientos y hechos de situaciones sociales y laborales en diversos audios en forma clara en idioma ingles, en contextos sociales y laborales</t>
  </si>
  <si>
    <t>vinculados al programa de estudios</t>
  </si>
  <si>
    <t xml:space="preserve">Interpretar </t>
  </si>
  <si>
    <t>Redactar</t>
  </si>
  <si>
    <t xml:space="preserve"> con diversos interlocutores en medios presenciales y virtuales,  en el idioma inglés, con asertividad,</t>
  </si>
  <si>
    <t>Dialoga</t>
  </si>
  <si>
    <t xml:space="preserve">  sin estereotipos de género u otros, en contextos sociales y laborales al programa de estudios.</t>
  </si>
  <si>
    <t>de manera comprensiva textos cortos en inglés relacionados a su programa de estudios,</t>
  </si>
  <si>
    <t>extrayendo las ideas principales</t>
  </si>
  <si>
    <t xml:space="preserve">Procesa </t>
  </si>
  <si>
    <t xml:space="preserve">textos cortos en inglés relacionados a su programa de estudios  </t>
  </si>
  <si>
    <t>utilizando el vocabulario técnico.</t>
  </si>
  <si>
    <t>relacionados al programa de estudios.</t>
  </si>
  <si>
    <t xml:space="preserve"> la información leída de forma oral, aplicando vocabulario y gramática del idioma inglés, en contextos sociales y laborales </t>
  </si>
  <si>
    <t>vinculado al programa de estudios.</t>
  </si>
  <si>
    <t xml:space="preserve"> textos escritos básicos utilizando vocabulario técnico </t>
  </si>
  <si>
    <t>con pertinencia contextual y cultural.</t>
  </si>
  <si>
    <t xml:space="preserve"> textos relacionados a su programa de estudios al idioma inglés, </t>
  </si>
  <si>
    <t>Traduce</t>
  </si>
  <si>
    <t xml:space="preserve">aprovechando los recursos de la zona y las aplicaciones tecnológicas del programa de estudio. </t>
  </si>
  <si>
    <t xml:space="preserve"> un proyecto de innovación tecnológica aplicada que contribuya a la solución de un problema concreto de su área laboral </t>
  </si>
  <si>
    <t xml:space="preserve">realizando la transferencia tecnológica a la sociedad y teniendo en cuenta los criterios de pertinencia y ética. </t>
  </si>
  <si>
    <t>necesidades u oportunidades de su contexto social, cultural y productivo.</t>
  </si>
  <si>
    <t xml:space="preserve"> su entorno  para identificar ideas de mejora significativas u originales a problemas, </t>
  </si>
  <si>
    <t>Explora</t>
  </si>
  <si>
    <t>orientado a la innovación tecnológica.</t>
  </si>
  <si>
    <t xml:space="preserve">  su entorno laboral  aplicando las técnicas e instrumentos de observación, para la identificación del problema de estudio, </t>
  </si>
  <si>
    <t>oportunidades y factibilidad de su contexto social, cultural y productivo.</t>
  </si>
  <si>
    <t xml:space="preserve">  la viabilidad de las ideas de mejora planteadas en función a los recursos, </t>
  </si>
  <si>
    <t xml:space="preserve">solución del problema central identificado.  </t>
  </si>
  <si>
    <t xml:space="preserve">el esquema del proyecto de innovación tecnológica considerando el propósito y </t>
  </si>
  <si>
    <t xml:space="preserve">diseños experimentales, sistemas de registro, factores y variables a estudiar. </t>
  </si>
  <si>
    <t xml:space="preserve"> un prototipo de la innovación tecnológica aplicada, teniendo en cuenta la metodología, </t>
  </si>
  <si>
    <t xml:space="preserve">Propone </t>
  </si>
  <si>
    <t>la transferencia tecnológica a la sociedad evaluando los resultados de la aplicación en el mercado laboral y su funcionalidad</t>
  </si>
  <si>
    <t xml:space="preserve"> teniendo en cuenta la responsabilidad social de las instituciones educativas de Educación superior</t>
  </si>
  <si>
    <t>Focalizar</t>
  </si>
  <si>
    <t xml:space="preserve"> oportunidades de negocio, vinculadas a su programa de estudios que sean rentables y sostenibles en el tiempo, </t>
  </si>
  <si>
    <t xml:space="preserve">utilizando métodos e instrumentos de estudio de mercado. </t>
  </si>
  <si>
    <t>Formular</t>
  </si>
  <si>
    <t xml:space="preserve"> planes de negocio identificando procesos y metodología considerando normas administrativas y contables, así como de  </t>
  </si>
  <si>
    <t>protección al autor de instancias gubernamentales.</t>
  </si>
  <si>
    <t xml:space="preserve"> los métodos y técnicas del estudio de mercado, </t>
  </si>
  <si>
    <t>aplicando los principios económicos empresariales fundamentales.</t>
  </si>
  <si>
    <t xml:space="preserve"> la rentabilidad de un negocio.</t>
  </si>
  <si>
    <t xml:space="preserve"> haciendo uso de parámetros empresariales para jerarquizar la oportunidad económica</t>
  </si>
  <si>
    <t xml:space="preserve">Prioriza </t>
  </si>
  <si>
    <t xml:space="preserve">la actividad económica de mayor rentabilidad y </t>
  </si>
  <si>
    <t xml:space="preserve">sostenibilidad para el desarrollo de un plan de negocios. </t>
  </si>
  <si>
    <t xml:space="preserve"> un plan de negocios de acuerdo al estudios de mercado, a la oferta y demanda,  población objetivo, </t>
  </si>
  <si>
    <t xml:space="preserve">considerando la normativa vigente. </t>
  </si>
  <si>
    <t>evaluando la ubicación, fuentes de financiamiento y costos.</t>
  </si>
  <si>
    <t xml:space="preserve"> un plan de producción, organización y financiamiento </t>
  </si>
  <si>
    <t xml:space="preserve">el plan de negocios de manera piloto . </t>
  </si>
  <si>
    <t>evaluando el resultado</t>
  </si>
  <si>
    <t>Aplicar</t>
  </si>
  <si>
    <t>principios y valores éticos - deontológicos en su contexto social y laboral</t>
  </si>
  <si>
    <t>respetando las normas del bien común y códigos de ética profesional.</t>
  </si>
  <si>
    <t>las relaciones interpersonales democráticas respetando la diversidad y dignidad de las personas</t>
  </si>
  <si>
    <t>en el marco de los derechos humanos y en la convivencia social y gestionando de forma efectiva los conflictos</t>
  </si>
  <si>
    <t xml:space="preserve">en el marco de sus relaciones sociales y laborales. </t>
  </si>
  <si>
    <t>Actúa</t>
  </si>
  <si>
    <t>Establece</t>
  </si>
  <si>
    <t xml:space="preserve">fomentando una cultura transparente, orientada a l bien común en su contexto social. </t>
  </si>
  <si>
    <t>con responsabilidad haciendo uso eficiente de los recursos.</t>
  </si>
  <si>
    <t>orientada al bien común y a la ética profesional.</t>
  </si>
  <si>
    <t>de las personas en su cotidianeidad.</t>
  </si>
  <si>
    <t xml:space="preserve"> CE2.C1 Comunicar informacion personal, conceptos, deas, sentimientos y hechos, en el idioma ingles, de manera presencial y virtual, aplicando gramatica y vocabulario tècnico sin estereotipo de gènero.                                                                     </t>
  </si>
  <si>
    <t xml:space="preserve">CE2.C2 Interpretar la información de documentación escrita en el idioma inglés, analizando las ideas principales para usarlos en su desempeño en el ámbito social y laboral vinculado al programa de estudios.   
 CE6.C2   Redactar documentos vinculados al programa de estudios en idioma inglés, relacionando de forma lógica ideas y conceptos, utilizando los recursos pertinentes. </t>
  </si>
  <si>
    <t>CE6.C1 Proponer alternativas innovadoras de solución a necesidades o problemas del entorno aprovechando los recursos de la zona y las aplicaciones tecnológicas del programa de estudio.</t>
  </si>
  <si>
    <t xml:space="preserve">CE7.C1 Focalizar oportunidades de negocio, vinculadas a su programa de estudios que sean rentables y sostenibles en el tiempo, utilizando métodos e instrumentos de estudio de mercado.    CE7.C2 Formular planes de negocio identificando procesos y metodología considerando normas administrativas y contables, así como de protección al autor de instancias gubernamentales. </t>
  </si>
  <si>
    <t xml:space="preserve">CE7.C1 Focalizar oportunidades de negocio, vinculadas a su programa de estudios que sean rentables y sostenibles en el tiempo, utilizando métodos e instrumentos de estudio de mercado.                                                                          CE7.C2 Formular planes de negocio identificando procesos y metodología considerando normas administrativas y contables, así como de protección al autor de instancias gubernamentales.   </t>
  </si>
  <si>
    <t xml:space="preserve">UC5C7 Elaborar productos vitivinícolas derivados de la vid (uva) Piscos y vinos, según procedimientos  establecidos por la empresa y estándares de calidad, BPM y teniendo en cuenta la normatividad vigente.  </t>
  </si>
  <si>
    <t xml:space="preserve">analizando las ideas principales para usarlos en su desempeño en el ámbito social y laboral </t>
  </si>
  <si>
    <t xml:space="preserve"> documentos vinculados al programa de estudios en idioma inglés, </t>
  </si>
  <si>
    <t>relacionando de forma lógica ideas y conceptos y utilizando los recursos pertinentes.</t>
  </si>
  <si>
    <t>la información de documentación escrita en el idioma inglés</t>
  </si>
  <si>
    <t>C1. I1</t>
  </si>
  <si>
    <t>C1. I2</t>
  </si>
  <si>
    <t>C1. I3</t>
  </si>
  <si>
    <t>C1. I4</t>
  </si>
  <si>
    <t xml:space="preserve">Demuestra </t>
  </si>
  <si>
    <t xml:space="preserve"> los principios y valores éticos y deontológicos</t>
  </si>
  <si>
    <t>con honestidad, honradez, integridad en su rol como estudiante</t>
  </si>
  <si>
    <t>correcta y éticamente desde los múltiples roles que como persona asume fomentando una cultura transparente anti corrupción</t>
  </si>
  <si>
    <t>los principios de la democracia para la optimización</t>
  </si>
  <si>
    <t>de sus relaciones interpersonales</t>
  </si>
  <si>
    <t>participación y búsqueda del bien común.</t>
  </si>
  <si>
    <t>respeto  por la diversidad y dignidad</t>
  </si>
  <si>
    <t>Practicar</t>
  </si>
  <si>
    <t>CE8.C1</t>
  </si>
  <si>
    <t>CE8.C2</t>
  </si>
  <si>
    <t>C2. I2</t>
  </si>
  <si>
    <t>Comportamiento etico</t>
  </si>
  <si>
    <t>Cultura ambiental</t>
  </si>
  <si>
    <t xml:space="preserve">Ética- conceptos - fundamentos filosóficos,  Principios, Valores , Moral - diferencias , Deontología - Código deontológico - 
Normas de convivencia  y relaciones laborales.
Principios, valores y moral .
Normas de convivencia y relaciones laborales </t>
  </si>
  <si>
    <t xml:space="preserve">Definición  de :  personalidad , autoestima , inteligencia emocional, inteligencia racional, integridad. Conducta . El bien común. 
Características de una persona integra y con principios y valores. 
Inteligencia emocional e integridad en  su actuar.   
Respeto por el bien común y la autovaloración              </t>
  </si>
  <si>
    <t xml:space="preserve">Códigos de ética y deontológicos en su desarrollo personal y social. 
Códigos de ética y deontológicos de su profesión.
Importancia de su aplicación.                                                                                                    </t>
  </si>
  <si>
    <t xml:space="preserve">Corrupción :Concepto, formas y niveles                                   Cultura de transparencia: definición.
Relación con los principios éticos y la ética ambiental.                                                                                                   Análisis de las causas y consecuencias  de la corrupción en nuestro país.    </t>
  </si>
  <si>
    <t xml:space="preserve">Conceptos : Democracia  - Principios de la Democracia.  Relaciones interpersonales . Importancia en el desarrollo personal y  profesional.                Principios de la democracia y su importancia.
Respeto y valoración de la opinión de sus compañeros.
Actitud positiva con sus compañeros                                                                                         </t>
  </si>
  <si>
    <t xml:space="preserve">Práctica de principios democráticos y las relaciones interpersonales.
Importancia de la práctica de los principios democráticos en las relaciones interpersonales. 
Respeto a las opiniones de los demás   . </t>
  </si>
  <si>
    <t xml:space="preserve">Diversidad cultural.  Dignidad                           Diversidad cultural de la región el Perú y el mundo. Conceptualiza y analiza el tema lo referido a la Dignidad.
Respeto y valor a las diversidad cultural.
Respeto  por la dignidad de sus compañeros </t>
  </si>
  <si>
    <t>La oratoria, concepto, clases, cualidades del orador, diferencia entre oratoria y discurso. El aparato fonador humano, voz y articulación La entonación, el ritmo melódico, la vocalización. Ejercicios prácticos</t>
  </si>
  <si>
    <t>Elementos de la comprensión oral; escucha activa, paráfrasis; la asertividad en la comunicación, comunicación persuasiva al cliente</t>
  </si>
  <si>
    <t xml:space="preserve">Técnicas de presentación en público, fluidez en la expresión, dominio del tema , dominio del escenario, lenguaje no verbal, imagen personal y profesional. </t>
  </si>
  <si>
    <t>Procesador de texto - Configuración - Herramientas - Formatos - Impresión</t>
  </si>
  <si>
    <t xml:space="preserve">Hojas de cálculo - Configuración - Herramientas - Formatos - Gráficos - Impresión - Macros-tablas dinámicas -fórmulas </t>
  </si>
  <si>
    <t>Presentador de diapositivas - Configuración - Herramientas - Movimientos y transición</t>
  </si>
  <si>
    <t xml:space="preserve">Personal introducción
Greatings and Farewells.
Creating apointments: Months, days of the week, the hour, 
Giving directions: Prepositions of place 
Glossary of the career
Verb "to be".
</t>
  </si>
  <si>
    <t xml:space="preserve">Present continuous (affirmative, interrogative and negative form)
Past continuous (affirmative, interrogative and negative form)
Simple present 
</t>
  </si>
  <si>
    <t>Present Perfect 
Simple Past
Have you ever?
Future with going to, will</t>
  </si>
  <si>
    <t xml:space="preserve">CE2.C2 Interpretar la información de documentación escrita en el idioma inglés, analizando las ideas principales para usarlos en su desempeño en el ámbito social y laboral vinculado al programa de estudios.   CE2.C3 Redactar documentos vinculados al programa de estudios en idioma inglés, relacionando de forma lógica ideas y conceptos y utilizando los recursos pertinentes.
 </t>
  </si>
  <si>
    <t>Simple Past 2
- Reports passive:
is done                           was done (1)
is being done                has been done (2)</t>
  </si>
  <si>
    <t>verb forms:
be/have/do in present and past tenses.
Regular and irregular verbs.
Future:
what are you doing tomorrow?
I'm going to…    and will</t>
  </si>
  <si>
    <t>Modals, imperative, etc:
might, can and could, must, should, I have to…, would you like…?, I'd like…, I'd rather…, Do this! Don't do that, let's do this!.
There and it.
Auxiliary verbs.</t>
  </si>
  <si>
    <t xml:space="preserve">Gramática en la redacción de textos relacionados al programa de estudios. 
Vocabulario técnico.
Questions.
Report speech
</t>
  </si>
  <si>
    <t>Vocabulario técnico.
Go, get, do,make, and have.
Pronouns and possessives.
Adjectives and adverbs.
Prepositions.</t>
  </si>
  <si>
    <t>Formación Profesional: Licenciado en educación en la especialidad de Inglés 
Experiencia específica: Docencia en educación superior, con certificación de capacitación continua</t>
  </si>
  <si>
    <t xml:space="preserve">Conceptos: Conocimiento, Tipos de conocimiento , Ciencia, Tecnología, vigilancia tecnológica, investigación e innovación tecnológica.
Idea , Idea innovadora, creatividad e innovación tecnológica.  </t>
  </si>
  <si>
    <t xml:space="preserve">Importancia de la innovación tecnológica en la solución de los problemas de entorno , la observación - ficha de observación  - Identificación del problema de estudio </t>
  </si>
  <si>
    <t xml:space="preserve">Indicadores de factibilidad  y  viabilidad del proyecto. Metodología del marco lógico, árbol de problema, árbol de objetivos, árbol de acciones. Diseño lineal de Investigación. </t>
  </si>
  <si>
    <t>Innovación: fundamentos, tipos, niveles.
Fases del diseño de un proyecto de innovación tecnológica. Esquema de proyecto.                        
planteamiento y formulación del problema y objetivos.
Plan de actividades.
Recolección de datos, análisis y procesamiento. 
Informes técnicos</t>
  </si>
  <si>
    <t>Prototipo : Elaboración del esquema, Diseño tridimensional -  Materiales, equipos e instrumentos,  Construcción , pruebas de eficiencia y eficacia -  Funcionalidad - Aplicabilidad 
Sistematización de resultados.
Metodología del Proyecto. Diseños experimentales, sistemas de registros, factores y variable.</t>
  </si>
  <si>
    <t xml:space="preserve">Transferencia tecnológica  - importancia.
Alianzas estratégicas en la gestión de la innovación. 
Proceso de registro de patente. Tipos de patentes.
Determinación de la demanda.
Canales de distribución.
Estructura de costos </t>
  </si>
  <si>
    <t>CE6.C1 Proponer alternativas innovadoras de solución a necesidades o problemas del entorno aprovechando los recursos de la zona y las aplicaciones tecnológicas del programa de estudio.  CE6.C2 Diseñar  un proyecto de innovación tecnológica aplicada que contribuya a la solución de un problema concreto de su área laboral realizando la transferencia tecnológica a la sociedad y teniendo en cuenta los criterios de pertinencia y ética.</t>
  </si>
  <si>
    <t xml:space="preserve">Empresa - Emprendimiento - Habilidades emprendedoras.
CEPS - Sectores económicos . 
La innovación y la búsqueda de oportunidades como base para el emprendimiento exitoso.
Identificación de oportunidades - Ideas de negocio - Planes de Negocios.
Casos de negocios exitosos a nivel local, regional, nacional. </t>
  </si>
  <si>
    <t>Investigación y análisis de mercado.
Análisis de oferta y demanda.
Identificación del producto o servicio
Proceso productivo - costos - presupuestos - utilidad económica.</t>
  </si>
  <si>
    <t>Rentabilidad económica y financiera. 
Perfil de proyecto
Herramientas de gestión para emprendedores</t>
  </si>
  <si>
    <t xml:space="preserve">Estructura de un plan de negocios.
Visión, misión, objetivos.
Análisis FODA - PESTEC
Análisis de la competencia, oferta y demanda - Marketing mix.
Organización empresarial - Normas tributarias - Licencias - Instancias de supervisión y control. </t>
  </si>
  <si>
    <t>Plan de Operaciones: estrategias y diseño de procesos operativos
. Estructura y estimación de costos y presupuestos
. Plan financiero: flujo de caja, evaluación financiera.
Plan de producción - Procesos de producción - Layout - Diagrama de flujos y procesos - Estructura de financiamiento - Análisis de riesgo - Rentabilidad, flujo de caja, estado de ganancias y pérdidas. VAN - TIR</t>
  </si>
  <si>
    <t>Estructura y estimación de costos y presupuestos
. Plan financiero: flujo de caja, evaluación financiera.
Implementación del negocio - Plan financiero - Sostenibilidad - Protección del autor. 
Presentación y fundamentación del plan de negocios.</t>
  </si>
  <si>
    <t>Formación Profesional:  Economista, Ing.  Lic. Administración.
Experiencia específica: 
Estudio de mercados o marketing y manejo empresarial</t>
  </si>
  <si>
    <t>CE$.C1 Aplicar principios y valores éticos - deontológicos en su contexto social y laboral respetando las normas del bien común y códigos de ética profesional. CE4.C2 Practicar las relaciones interpersonales democráticas respetando la diversidad y dignidad de las personas en el marco de los derechos humanos y en la convivencia social y gestionando de forma efectiva los conflictos</t>
  </si>
  <si>
    <t xml:space="preserve"> CE1: Comunicación efectiva.- Expresar y comprender de manera clara, conceptos, ideas y sentimientos, hechos y opiniones para comunicarse e interactuar con otras personas en contextos sociales y laborales diversos. CE2: Tecnologias de la informaciòn.- Utilizar de manera adecuada las diferentes herramientas informáticas de las TIC para buscar y analizar información, comunicarse con otros y realizar procedimientos o tareas vinculados al área profesional, de acuerdo a los requerimientos de su entorno laboral. </t>
  </si>
  <si>
    <t>Simbología y elaboración de Diagramas de flujo de procesos industriales.  Ejercicios</t>
  </si>
  <si>
    <t>Aplicaciones de internet</t>
  </si>
  <si>
    <t>Balance de materia y  energia</t>
  </si>
  <si>
    <t>8. Realiza el control de calidad de la materia prima durante el proceso de producción y producto terminado, empleando materiales y equipos de medición, según el plan HACCP, procedimientos establecidos por la empresa y la normativa vigente.</t>
  </si>
  <si>
    <t>UC5.C6 Procesar productos derivados de grano, cereales y tubérculos,   de acuerdo al Reglamento sobre Vigilancia y Control Sanitario de Alimentos (DS N° 007-98/SA)  y normativa siguiendo las indicaciones de las fórmulas especificadas en el plan de producción.aplicable,</t>
  </si>
  <si>
    <t xml:space="preserve">FORMACION PROFESIONAL:             Ing. en Industrias Alimentarias o Ing. Quìmico  
EXPERIENCIA: 
 3 años en el sector productivo  o  01 año como  docente-                                                              Experiencia especifica: en recepciòn de  materias primas.                                      </t>
  </si>
  <si>
    <t xml:space="preserve">FORMACION PROFESIONAL:            Ing. en Industrias Alimentarias o Ing. Quìmico  
EXPERIENCIA PROFESIONAL: 
 3 años en el sector productivo  o  01 año como  docente                                                              experiencia especifica: en almacenamiento de materias primas.                                      </t>
  </si>
  <si>
    <t xml:space="preserve">FFORMACION PROFESIONAL:            Ing. en Industrias Alimentarias o Ing. Quìmico  
EXPERIENCIA: 
 3 años en el sector productivo  o  01 año como  docente                                                               Experiencia especifica en almacenamiento de los alimentos..                                      </t>
  </si>
  <si>
    <t xml:space="preserve">FORMACION PROFESIONAL:            Ing. en Industrias Alimentarias o Ing. Quìmico  
EXPERIENCIA: 
 3 años en el sector productivo  o  01 año como  docente                                                              Experiencia especifica en control y mantenimiento de equipos .                                      </t>
  </si>
  <si>
    <t xml:space="preserve">FORMACION PROFESIONAL:             Ing. en Industrias Alimentarias o Ing. Quìmico  
EXPERIENCIA: 
 3 años en el sector productivo  o  01 año como  docente                                                              Experiencia especifica en selecciòn y clasificacion de materias primas.                                      </t>
  </si>
  <si>
    <t>FORMACION PROFESIONAL Licenciado en Educación: Especialidad de Lengua y Literatura.- Licenciado en  Lingüística y Literatura. Profesor de comunicación
Experiencia específica:  Docencia en educación superior con capacitación de formación continua en la especialidad.</t>
  </si>
  <si>
    <t xml:space="preserve"> FORMACION PROFESIONAL:    Lic. en computación e informática, Profesor en computación e informática ,Profesional técnico en Computación e informática, Ingeniero de Sistemas
Experiencia específica: Experiencia en educación superior  Manejo de internet para trabajo colaborativo</t>
  </si>
  <si>
    <t xml:space="preserve">FORMACION PROFESIONAL:         Ing. en Industrias Alimentarias o Ing. Quìmico  
EXPERIENCIA: 
 3 años en el sector productivo  o  01 año como  docente                                                              EXPERENCIA ESPECIFICA: Experiencia especifica en control de procesos segun HACCP .                                      </t>
  </si>
  <si>
    <t xml:space="preserve">FORMACION PROFESIONAL:                       Ing. en Industrias Alimentarias o Ing. Quìmico  
EXPERIENCIA: 
 3 años en el sector productivo  o  01 año como  docente                                                              Experiencia especifica: en control de calidad de alimentos .                                      </t>
  </si>
  <si>
    <t xml:space="preserve">FORMACION PROFESIONAL:         Ing. en Industrias Alimentarias o Ing. Quìmico  
EXPERIENCIA: 
 3 años en el sector productivo  o  01 año como  docente                                                              Experiencia especifica en muestreo de alimentosy productos alimenticios .                                      </t>
  </si>
  <si>
    <t xml:space="preserve">FORMACION PROFESIONAL:            Ing. en Industrias Alimentarias o Ing. Quìmico  
EXPERIENCIA: 
 3 años en el sector productivo  o  01 año como  docente                                                              Experiencia especifica: en instrumentaciòn de control de calidad.                                      </t>
  </si>
  <si>
    <t xml:space="preserve">FORMACION PROFESIONAL:         Ing. en Industrias Alimentarias o Ing. Quìmico  
EXPERIENCIA: 
 3 años en el sector productivo  o  01 año como  docente                                                              Experiencia especificaen operaciones preliminares y pre tratamientos .                                      </t>
  </si>
  <si>
    <t xml:space="preserve">FORMACION PROFESIONAL:         Ing. en Industrias Alimentarias o Ing. Quìmico  
EXPERIENCIA: 
 3 años en el sector productivo  o  01 año como  docente                                                              Experiencia especifica: en balance de materia y energia .                                      </t>
  </si>
  <si>
    <t xml:space="preserve">FORMACION PROFESIONAL:         Ing. en Industrias Alimentarias o Ing. Quìmico  
EXPERIENCIA: 
 3 años en el sector productivo  o  01 año como  docente                                                              Experiencia especifica: en planificacion de producciòn .                                      </t>
  </si>
  <si>
    <t xml:space="preserve">FORMACION PROFESIONAL:         Ing. en Industrias Alimentarias o Ing. Quìmico  
EXPERIENCIA: 
 3 años en el sector productivo  o  01 año como  docente                                                              Experiencia especifica: en procesamiento de productos carnicos e hidrobiologicos .                                      </t>
  </si>
  <si>
    <t>FORMACION PROFESIONAL:         Ing. en Industrias Alimentarias o Ing. Quìmico  
EXPERIENCIA: 
 3 años en el sector productivo  o  01 año como  docente                                                              Experiencia especifica: en procesamiento de productos de frtas, hortalizas y legumbres .                                      Experiencia específica: en proyectos de investigación e innovación en la especialidad.</t>
  </si>
  <si>
    <t xml:space="preserve">FORMACION PROFESIONAL:         Ing. en Industrias Alimentarias o Ing. Quìmico  
EXPERIENCIA: 
 3 años en el sector productivo  o  01 año como  docente                                                              Experiencia especifica: en procesamiento de productosa base de granos, cereales y tuberculos .                                      </t>
  </si>
  <si>
    <r>
      <rPr>
        <b/>
        <sz val="9"/>
        <color theme="1"/>
        <rFont val="Calibri"/>
        <family val="2"/>
        <scheme val="minor"/>
      </rPr>
      <t xml:space="preserve">FORMACION PROFESIONAL: </t>
    </r>
    <r>
      <rPr>
        <sz val="9"/>
        <color theme="1"/>
        <rFont val="Calibri"/>
        <family val="2"/>
        <scheme val="minor"/>
      </rPr>
      <t xml:space="preserve">        Ing. en Industrias Alimentarias o Ing. Quìmico  
</t>
    </r>
    <r>
      <rPr>
        <b/>
        <sz val="9"/>
        <color theme="1"/>
        <rFont val="Calibri"/>
        <family val="2"/>
        <scheme val="minor"/>
      </rPr>
      <t xml:space="preserve">EXPERIENCIA: </t>
    </r>
    <r>
      <rPr>
        <sz val="9"/>
        <color theme="1"/>
        <rFont val="Calibri"/>
        <family val="2"/>
        <scheme val="minor"/>
      </rPr>
      <t xml:space="preserve">
 3 años en el sector productivo  o  01 año comodocente                                          </t>
    </r>
    <r>
      <rPr>
        <b/>
        <sz val="9"/>
        <color theme="1"/>
        <rFont val="Calibri"/>
        <family val="2"/>
        <scheme val="minor"/>
      </rPr>
      <t>Experiencia especifica</t>
    </r>
    <r>
      <rPr>
        <sz val="9"/>
        <color theme="1"/>
        <rFont val="Calibri"/>
        <family val="2"/>
        <scheme val="minor"/>
      </rPr>
      <t xml:space="preserve">: en empaque y embalaje  </t>
    </r>
  </si>
  <si>
    <t>FORMACION PROFESIONAL:         Ing. en Industrias Alimentarias o Ing. Quìmico  
EXPERIENCIA: 
 3 años en el sector productivo  o  01 año como  docente                                                              Experiencia especifica: en trabajo colaborativo.</t>
  </si>
  <si>
    <t xml:space="preserve">FORMACION PROFESIONAL:         Ing. en Industrias Alimentarias o Ing. Quìmico  
EXPERIENCIA: 
 3 años en el sector productivo  o  01 año como  docente                                                              Experiencia especifica en almacenamiento de productos alimentario .                                      </t>
  </si>
  <si>
    <r>
      <rPr>
        <b/>
        <sz val="9"/>
        <color theme="1"/>
        <rFont val="Calibri"/>
        <family val="2"/>
        <scheme val="minor"/>
      </rPr>
      <t>FORMACION PROFESIONAL:</t>
    </r>
    <r>
      <rPr>
        <sz val="9"/>
        <color theme="1"/>
        <rFont val="Calibri"/>
        <family val="2"/>
        <scheme val="minor"/>
      </rPr>
      <t xml:space="preserve">         Ing. en Industrias Alimentarias o Ing. Quìmico  
</t>
    </r>
    <r>
      <rPr>
        <b/>
        <sz val="9"/>
        <color theme="1"/>
        <rFont val="Calibri"/>
        <family val="2"/>
        <scheme val="minor"/>
      </rPr>
      <t xml:space="preserve">EXPERIENCIA: </t>
    </r>
    <r>
      <rPr>
        <sz val="9"/>
        <color theme="1"/>
        <rFont val="Calibri"/>
        <family val="2"/>
        <scheme val="minor"/>
      </rPr>
      <t xml:space="preserve">
 3 años en el sector productivo  o  01 año como  docente                                          </t>
    </r>
    <r>
      <rPr>
        <b/>
        <sz val="9"/>
        <color theme="1"/>
        <rFont val="Calibri"/>
        <family val="2"/>
        <scheme val="minor"/>
      </rPr>
      <t>Experiencia especifica</t>
    </r>
    <r>
      <rPr>
        <sz val="9"/>
        <color theme="1"/>
        <rFont val="Calibri"/>
        <family val="2"/>
        <scheme val="minor"/>
      </rPr>
      <t xml:space="preserve">: en envasado y enbalado de alimentos.                                      </t>
    </r>
  </si>
  <si>
    <t xml:space="preserve">FORMACION PROFESIONAL:         Ing. en Industrias Alimentarias o Ing. Quìmico  
EXPERIENCIA: 
 3 años en el sector productivo  o  01 año como  docente                                                              Experiencia especifica: en operacion de maquinas y herramientas de proceso de transformacion de alimentos .                                      </t>
  </si>
  <si>
    <t xml:space="preserve">FORMACION PROFESIONAL:         Ing. en Industrias Alimentarias o Ing. Quìmico  
EXPERIENCIA: 
 3 años en el sector productivo  o  01 año como  docente                                                              Experiencia especifica: en operaciones de tratamiento termico .                                      </t>
  </si>
  <si>
    <t xml:space="preserve">FORMACION PROFESIONAL:         Ing. en Industrias Alimentarias , Ing. Quìmico.
EXPERIENCIA: 3 años en el sector productivo  o  01 año como  docente                                                              Experiencia especifica: en el acondicionamiento de las materias primas
</t>
  </si>
  <si>
    <t xml:space="preserve">FORMACION PROFESIONAL:         Ing. en Industrias Alimentarias o Ing. Quìmico  
EXPERIENCIA: 
 3 años en el sector productivo  o  01 año como  docente                                                              Experiencia especifica: en lamanioulaciòn de maquinarias y equipos de procesos alimenticios .                                      </t>
  </si>
  <si>
    <t xml:space="preserve">FORMACION PROFESIONAL:         Ing. en Industrias Alimentarias o Ing. Quìmico  
EXPERIENCIA: 
 3 años en el sector productivo  o  01 año como  docente                                                              EXPERENCIA ESPECIFICA: en procesamiento tecnologicos de productos a base de  frutas, hortalizas y legumbres .                                      </t>
  </si>
  <si>
    <t xml:space="preserve">FORMACION PROFESIONAL:         Ing. en Industrias Alimentarias o Ing. Quìmico  
EXPERIENCIA: 
 3 años en el sector productivo  o  01 año como  docente                                                              Experiencia especifica: en procesamiento de productos lacteos y derivados .                                      </t>
  </si>
  <si>
    <t xml:space="preserve">FORMACION PROFESIONAL:         Ing. en Industrias Alimentarias o Ing. Quìmico  
EXPERIENCIA: 
 3 años en el sector productivo  o  01 año como  docente                                                              Experiencia especifica: en procesamiento de productos vitivinicolas de la region .                                      </t>
  </si>
  <si>
    <t>1. Identifica las causas que originan el problema, teniendo en cuenta el contexto.</t>
  </si>
  <si>
    <t>2. Propone estrategias de solución,  teniendo, en cuenta criterios de pertinencia, ética, igualdad e inclusión.</t>
  </si>
  <si>
    <t>3. Evaluar posibles soluciones al problema, teniendo en cuenta criterios de pertiencia, ética, igualidad e inclusión.</t>
  </si>
  <si>
    <t>4. Aplicar herramientas para dar solución al problema, de manera sostenible.</t>
  </si>
  <si>
    <t xml:space="preserve"> Plantear </t>
  </si>
  <si>
    <t>soluciones al problema teniendo en cuenta el logro de los objetivos</t>
  </si>
  <si>
    <t xml:space="preserve"> considerando el bien común y sin estereotipos de género, étnicos u otros</t>
  </si>
  <si>
    <t xml:space="preserve"> en determinados contextos. </t>
  </si>
  <si>
    <t xml:space="preserve"> para solucionar un problema de manera efectiva, evaluando sus resultados</t>
  </si>
  <si>
    <t>Solucion de Problemas</t>
  </si>
  <si>
    <t>CE8.C1 Plantear soluciones al problema teniendo en cuenta el logro de los objetivos  considerando el bien común y sin estereotipos de género, étnicos u otros                           CE8.C2 Aplicar las herramientas necesarias para la resolución
efectiva del problema identificado, teniendo en cuenta  su contexto.</t>
  </si>
  <si>
    <t>los códigos de ética en su quehacer profesional de manera autónoma</t>
  </si>
  <si>
    <t xml:space="preserve"> acuerdo con otras personas, tareas y objetivos donde se evidencie la inclusión</t>
  </si>
  <si>
    <t xml:space="preserve"> las herramientas necesarias para la resolución efectiva del problema identificado, 
</t>
  </si>
  <si>
    <t xml:space="preserve"> teniendo en cuenta su contexto.</t>
  </si>
  <si>
    <t xml:space="preserve">el problema a partir de sus características y efectos </t>
  </si>
  <si>
    <t xml:space="preserve"> las causas del origen del problema analizando la información disponible y </t>
  </si>
  <si>
    <t xml:space="preserve">estrategias para la solución efectiva del problema </t>
  </si>
  <si>
    <t xml:space="preserve"> las herramientas, verificando su eficacia de acción a partir de resultados</t>
  </si>
  <si>
    <t>acciones éticas, viables e inclusivas y sin estereotipos de género, étnicos u otros,</t>
  </si>
  <si>
    <t xml:space="preserve">Características del problema y del contexto.
Recolección de datos y evidencias. </t>
  </si>
  <si>
    <t xml:space="preserve">Determinación de causas que originan el problema.
Análisis de las causas y sus efectos. </t>
  </si>
  <si>
    <t>Diseño de estrategias para la solución del problema.
Evaluación e interpretación de resultados
Consideraciones para la implementación de mecanismos de mejora</t>
  </si>
  <si>
    <t>Herramientas cualitativas para la solución de problemas.
Registro de datos
Organización de la información.</t>
  </si>
  <si>
    <t>El proceso de resolución de conflictos.
Situaciones potencialmente conflictivas.
Importancia de la eficaz resolución de conflictos con respecto a la organización.
Prevención.</t>
  </si>
  <si>
    <t xml:space="preserve">FORMACION PROFESIONAL:         Ing. en Industrias Alimentarias o Ing. Quìmico  
EXPERIENCIA: 
 3 años en el sector productivo  o  01 año como  docente                                                              Experiencia especifica: en soluciòn de problemas .                                      </t>
  </si>
  <si>
    <t>estableciendo prioridades de manera efectiva</t>
  </si>
  <si>
    <t xml:space="preserve">teniendo en cuenta el bien común y sin estereotipos de género, étnicos u otros. </t>
  </si>
  <si>
    <r>
      <rPr>
        <b/>
        <sz val="9"/>
        <rFont val="Calibri"/>
        <family val="2"/>
        <scheme val="minor"/>
      </rPr>
      <t>Solución de Problemas</t>
    </r>
    <r>
      <rPr>
        <sz val="9"/>
        <rFont val="Calibri"/>
        <family val="2"/>
        <scheme val="minor"/>
      </rPr>
      <t>.- Identificar situaciones complejas para evaluar posibles soluciones, aplicando un conjunto de herramientas flexibles que conlleven a la atención de una necesidad.(UD)</t>
    </r>
  </si>
  <si>
    <t xml:space="preserve">CE2.C1 Ingles. - Interactuar en forma oral, diversas situaciones brindando información de sí mismo, de otras personas en inglés, de manera presencial y virtual utilizando gramática y vocabulario técnico.      
CE2. Inglés. - Comunicar de manera clara conceptos, ideas, sentimientos, hechos y opiniones en forma oral y escrita para interactuar presencial y virtualmente en inglés, en contextos sociales y laborales. 
CE5.Innovación. - Desarrollar procedimientos sistemáticos enfocados en la mejora significativa u original de un proceso, producto o servicio respondiendo a un problema, una necesidad o una oportunidad del sector productivo y educativo, el IES y la sociedad
CE4. Emprendimiento. -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  
</t>
  </si>
  <si>
    <r>
      <t xml:space="preserve">4. </t>
    </r>
    <r>
      <rPr>
        <sz val="10"/>
        <rFont val="Calibri"/>
        <family val="2"/>
        <scheme val="minor"/>
      </rPr>
      <t>describe experiencias,acontesimientos,deseos y aspiraciones y justificar brebemente sus opiniones o explicar sus planes con claridad y coherencia.</t>
    </r>
  </si>
  <si>
    <t xml:space="preserve"> CE1: Comunicación efectiva.- Expresar y comprender de manera clara, conceptos, ideas y sentimientos, hechos y opiniones para comunicarse e interactuar con otras personas en contextos sociales y laborales diversos.                                                                            CE2:  Tecnologías de la Información.- Manejar herramientas informáticas de las TIC para buscar y analizar información, comunicarse y realizar procedimientos o tareas vinculados al área profesional, de acuerdo con los requerimientos de su entorno laboral.</t>
  </si>
  <si>
    <t>CE4: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                                                                                                   CE8:1. Plantear soluciones al problema teniendo en
cuenta el logro de los objetivos considerando el bien común y sin estereotipos de género, étnicos u otros</t>
  </si>
  <si>
    <t>Informática e internet</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</si>
</sst>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sz val="10"/>
      <color indexed="8"/>
      <name val="Calibri"/>
      <family val="2"/>
    </font>
    <font>
      <b/>
      <sz val="10"/>
      <color indexed="8"/>
      <name val="Calibri"/>
      <family val="2"/>
    </font>
    <font>
      <b/>
      <u/>
      <sz val="10"/>
      <color indexed="8"/>
      <name val="Arial"/>
      <family val="2"/>
    </font>
    <font>
      <b/>
      <sz val="9"/>
      <color indexed="81"/>
      <name val="Tahoma"/>
      <family val="2"/>
    </font>
    <font>
      <sz val="11"/>
      <color theme="1"/>
      <name val="Calibri"/>
      <family val="2"/>
      <scheme val="minor"/>
    </font>
    <font>
      <b/>
      <sz val="11"/>
      <color theme="0"/>
      <name val="Calibri"/>
      <family val="2"/>
      <scheme val="minor"/>
    </font>
    <font>
      <sz val="11"/>
      <color theme="0"/>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b/>
      <sz val="10"/>
      <color theme="0"/>
      <name val="Calibri"/>
      <family val="2"/>
      <scheme val="minor"/>
    </font>
    <font>
      <b/>
      <sz val="9"/>
      <color theme="1"/>
      <name val="Calibri"/>
      <family val="2"/>
      <scheme val="minor"/>
    </font>
    <font>
      <b/>
      <sz val="9"/>
      <name val="Calibri"/>
      <family val="2"/>
      <scheme val="minor"/>
    </font>
    <font>
      <sz val="9"/>
      <name val="Calibri"/>
      <family val="2"/>
      <scheme val="minor"/>
    </font>
    <font>
      <b/>
      <sz val="10"/>
      <name val="Calibri"/>
      <family val="2"/>
      <scheme val="minor"/>
    </font>
    <font>
      <b/>
      <sz val="8"/>
      <color theme="1"/>
      <name val="Calibri"/>
      <family val="2"/>
      <scheme val="minor"/>
    </font>
    <font>
      <sz val="10"/>
      <color theme="0"/>
      <name val="Calibri"/>
      <family val="2"/>
      <scheme val="minor"/>
    </font>
    <font>
      <sz val="8"/>
      <color theme="0"/>
      <name val="Calibri"/>
      <family val="2"/>
      <scheme val="minor"/>
    </font>
    <font>
      <b/>
      <sz val="12"/>
      <name val="Calibri"/>
      <family val="2"/>
      <scheme val="minor"/>
    </font>
    <font>
      <sz val="10"/>
      <name val="Calibri"/>
      <family val="2"/>
      <scheme val="minor"/>
    </font>
    <font>
      <b/>
      <sz val="9"/>
      <color theme="0"/>
      <name val="Calibri"/>
      <family val="2"/>
      <scheme val="minor"/>
    </font>
    <font>
      <sz val="10"/>
      <color rgb="FFBDDEFF"/>
      <name val="Calibri"/>
      <family val="2"/>
      <scheme val="minor"/>
    </font>
    <font>
      <b/>
      <sz val="11"/>
      <name val="Calibri"/>
      <family val="2"/>
      <scheme val="minor"/>
    </font>
    <font>
      <b/>
      <sz val="14"/>
      <color theme="1"/>
      <name val="Calibri"/>
      <family val="2"/>
      <scheme val="minor"/>
    </font>
    <font>
      <b/>
      <sz val="18"/>
      <color theme="1"/>
      <name val="Calibri"/>
      <family val="2"/>
      <scheme val="minor"/>
    </font>
    <font>
      <sz val="12"/>
      <color theme="0"/>
      <name val="Calibri"/>
      <family val="2"/>
      <scheme val="minor"/>
    </font>
    <font>
      <b/>
      <sz val="12"/>
      <color theme="0"/>
      <name val="Calibri"/>
      <family val="2"/>
      <scheme val="minor"/>
    </font>
    <font>
      <b/>
      <sz val="8"/>
      <color theme="0"/>
      <name val="Calibri"/>
      <family val="2"/>
      <scheme val="minor"/>
    </font>
    <font>
      <b/>
      <sz val="14"/>
      <name val="Calibri"/>
      <family val="2"/>
      <scheme val="minor"/>
    </font>
    <font>
      <b/>
      <sz val="14"/>
      <color theme="0"/>
      <name val="Calibri"/>
      <family val="2"/>
      <scheme val="minor"/>
    </font>
    <font>
      <b/>
      <sz val="16"/>
      <color theme="0"/>
      <name val="Calibri"/>
      <family val="2"/>
      <scheme val="minor"/>
    </font>
    <font>
      <sz val="18"/>
      <color theme="1"/>
      <name val="Calibri"/>
      <family val="2"/>
      <scheme val="minor"/>
    </font>
    <font>
      <sz val="8"/>
      <name val="Calibri"/>
      <family val="2"/>
      <scheme val="minor"/>
    </font>
    <font>
      <sz val="10"/>
      <color rgb="FFFF0000"/>
      <name val="Calibri"/>
      <family val="2"/>
      <scheme val="minor"/>
    </font>
    <font>
      <sz val="11"/>
      <name val="Calibri"/>
      <family val="2"/>
      <scheme val="minor"/>
    </font>
  </fonts>
  <fills count="29">
    <fill>
      <patternFill patternType="none"/>
    </fill>
    <fill>
      <patternFill patternType="gray125"/>
    </fill>
    <fill>
      <patternFill patternType="mediumGray"/>
    </fill>
    <fill>
      <patternFill patternType="solid">
        <fgColor theme="5" tint="0.59999389629810485"/>
        <bgColor indexed="65"/>
      </patternFill>
    </fill>
    <fill>
      <patternFill patternType="solid">
        <fgColor theme="4"/>
      </patternFill>
    </fill>
    <fill>
      <patternFill patternType="solid">
        <fgColor theme="9"/>
      </patternFill>
    </fill>
    <fill>
      <patternFill patternType="solid">
        <fgColor theme="0"/>
        <bgColor indexed="64"/>
      </patternFill>
    </fill>
    <fill>
      <patternFill patternType="solid">
        <fgColor rgb="FF7030A0"/>
        <bgColor indexed="64"/>
      </patternFill>
    </fill>
    <fill>
      <patternFill patternType="solid">
        <fgColor rgb="FFFFFF00"/>
        <bgColor indexed="64"/>
      </patternFill>
    </fill>
    <fill>
      <patternFill patternType="solid">
        <fgColor rgb="FF00B050"/>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0000"/>
        <bgColor indexed="64"/>
      </patternFill>
    </fill>
    <fill>
      <patternFill patternType="solid">
        <fgColor rgb="FF002060"/>
        <bgColor indexed="64"/>
      </patternFill>
    </fill>
    <fill>
      <patternFill patternType="solid">
        <fgColor rgb="FFA40000"/>
        <bgColor indexed="64"/>
      </patternFill>
    </fill>
    <fill>
      <patternFill patternType="solid">
        <fgColor theme="3" tint="0.79998168889431442"/>
        <bgColor indexed="64"/>
      </patternFill>
    </fill>
    <fill>
      <patternFill patternType="solid">
        <fgColor rgb="FFBDDEFF"/>
        <bgColor indexed="64"/>
      </patternFill>
    </fill>
    <fill>
      <patternFill patternType="solid">
        <fgColor theme="8" tint="0.59999389629810485"/>
        <bgColor indexed="64"/>
      </patternFill>
    </fill>
    <fill>
      <patternFill patternType="solid">
        <fgColor rgb="FF993366"/>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CCFF"/>
        <bgColor indexed="64"/>
      </patternFill>
    </fill>
    <fill>
      <patternFill patternType="solid">
        <fgColor rgb="FF159B72"/>
        <bgColor indexed="64"/>
      </patternFill>
    </fill>
    <fill>
      <patternFill patternType="solid">
        <fgColor rgb="FF2E4482"/>
        <bgColor indexed="64"/>
      </patternFill>
    </fill>
    <fill>
      <patternFill patternType="solid">
        <fgColor theme="9" tint="0.39997558519241921"/>
        <bgColor indexed="64"/>
      </patternFill>
    </fill>
  </fills>
  <borders count="69">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medium">
        <color indexed="64"/>
      </left>
      <right/>
      <top/>
      <bottom/>
      <diagonal/>
    </border>
    <border>
      <left/>
      <right/>
      <top/>
      <bottom style="hair">
        <color indexed="64"/>
      </bottom>
      <diagonal/>
    </border>
    <border>
      <left/>
      <right style="hair">
        <color indexed="64"/>
      </right>
      <top/>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00B050"/>
      </left>
      <right style="thin">
        <color rgb="FF00B050"/>
      </right>
      <top style="thin">
        <color rgb="FF00B050"/>
      </top>
      <bottom style="thin">
        <color rgb="FF00B050"/>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rgb="FF00B050"/>
      </left>
      <right/>
      <top style="thin">
        <color rgb="FF00B050"/>
      </top>
      <bottom style="thin">
        <color indexed="64"/>
      </bottom>
      <diagonal/>
    </border>
    <border>
      <left/>
      <right/>
      <top style="thin">
        <color rgb="FF00B050"/>
      </top>
      <bottom style="thin">
        <color indexed="64"/>
      </bottom>
      <diagonal/>
    </border>
    <border>
      <left/>
      <right style="thin">
        <color rgb="FF00B050"/>
      </right>
      <top style="thin">
        <color rgb="FF00B05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tint="-0.34998626667073579"/>
      </right>
      <top style="thin">
        <color indexed="64"/>
      </top>
      <bottom style="thin">
        <color theme="0" tint="-0.34998626667073579"/>
      </bottom>
      <diagonal/>
    </border>
    <border>
      <left/>
      <right style="thin">
        <color theme="0" tint="-0.499984740745262"/>
      </right>
      <top/>
      <bottom style="thin">
        <color theme="0" tint="-0.499984740745262"/>
      </bottom>
      <diagonal/>
    </border>
    <border>
      <left style="thin">
        <color indexed="64"/>
      </left>
      <right style="thin">
        <color indexed="64"/>
      </right>
      <top style="thin">
        <color theme="0" tint="-0.34998626667073579"/>
      </top>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style="thin">
        <color indexed="64"/>
      </left>
      <right style="thin">
        <color theme="0" tint="-0.34998626667073579"/>
      </right>
      <top/>
      <bottom/>
      <diagonal/>
    </border>
    <border>
      <left style="hair">
        <color theme="0" tint="-0.499984740745262"/>
      </left>
      <right style="hair">
        <color theme="0" tint="-0.499984740745262"/>
      </right>
      <top/>
      <bottom style="hair">
        <color theme="0" tint="-0.499984740745262"/>
      </bottom>
      <diagonal/>
    </border>
    <border>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s>
  <cellStyleXfs count="4">
    <xf numFmtId="0" fontId="0" fillId="0" borderId="0"/>
    <xf numFmtId="0" fontId="5"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cellStyleXfs>
  <cellXfs count="695">
    <xf numFmtId="0" fontId="0" fillId="0" borderId="0" xfId="0"/>
    <xf numFmtId="0" fontId="8" fillId="0" borderId="0" xfId="0" applyFont="1" applyBorder="1" applyProtection="1">
      <protection locked="0"/>
    </xf>
    <xf numFmtId="0" fontId="9" fillId="0" borderId="0" xfId="0" applyFont="1" applyBorder="1" applyProtection="1">
      <protection locked="0"/>
    </xf>
    <xf numFmtId="0" fontId="9" fillId="0" borderId="0" xfId="0" applyFont="1" applyProtection="1">
      <protection locked="0"/>
    </xf>
    <xf numFmtId="0" fontId="0" fillId="0" borderId="0" xfId="0" applyFont="1" applyProtection="1">
      <protection locked="0"/>
    </xf>
    <xf numFmtId="0" fontId="0" fillId="0" borderId="0" xfId="0" applyFont="1" applyAlignment="1" applyProtection="1">
      <alignment wrapText="1"/>
      <protection locked="0"/>
    </xf>
    <xf numFmtId="0" fontId="0" fillId="0" borderId="0" xfId="0" applyProtection="1">
      <protection locked="0"/>
    </xf>
    <xf numFmtId="0" fontId="10" fillId="0" borderId="1" xfId="0" applyFont="1" applyBorder="1" applyAlignment="1" applyProtection="1">
      <alignment horizontal="center" vertical="center" wrapText="1"/>
      <protection hidden="1"/>
    </xf>
    <xf numFmtId="49" fontId="10" fillId="0" borderId="1" xfId="0" applyNumberFormat="1" applyFont="1" applyBorder="1" applyAlignment="1" applyProtection="1">
      <alignment horizontal="center" vertical="center" wrapText="1"/>
      <protection hidden="1"/>
    </xf>
    <xf numFmtId="0" fontId="11" fillId="0" borderId="0" xfId="0" applyFont="1" applyBorder="1" applyAlignment="1" applyProtection="1">
      <alignment wrapText="1"/>
      <protection hidden="1"/>
    </xf>
    <xf numFmtId="0" fontId="9" fillId="0" borderId="0" xfId="0" applyFont="1" applyAlignment="1" applyProtection="1">
      <alignment wrapText="1"/>
      <protection hidden="1"/>
    </xf>
    <xf numFmtId="0" fontId="9" fillId="0" borderId="0" xfId="0" applyFont="1" applyBorder="1" applyProtection="1">
      <protection hidden="1"/>
    </xf>
    <xf numFmtId="0" fontId="12" fillId="0" borderId="0" xfId="0" applyFont="1" applyFill="1" applyBorder="1" applyAlignment="1" applyProtection="1">
      <alignment vertical="center" wrapText="1"/>
      <protection hidden="1"/>
    </xf>
    <xf numFmtId="0" fontId="13" fillId="6" borderId="0" xfId="0" applyFont="1" applyFill="1" applyBorder="1" applyAlignment="1" applyProtection="1">
      <alignment vertical="center" wrapText="1"/>
      <protection hidden="1"/>
    </xf>
    <xf numFmtId="0" fontId="10" fillId="6" borderId="0" xfId="0" applyFont="1" applyFill="1" applyBorder="1" applyProtection="1">
      <protection hidden="1"/>
    </xf>
    <xf numFmtId="0" fontId="13" fillId="6" borderId="2" xfId="0" applyFont="1" applyFill="1" applyBorder="1" applyAlignment="1" applyProtection="1">
      <alignment horizontal="right" vertical="center" wrapText="1"/>
      <protection hidden="1"/>
    </xf>
    <xf numFmtId="0" fontId="10" fillId="0" borderId="2" xfId="0" applyFont="1" applyBorder="1" applyAlignment="1" applyProtection="1">
      <alignment horizontal="center" vertical="center" wrapText="1"/>
      <protection hidden="1"/>
    </xf>
    <xf numFmtId="0" fontId="10" fillId="6" borderId="0" xfId="0" applyFont="1" applyFill="1" applyBorder="1" applyAlignment="1" applyProtection="1">
      <alignment horizontal="center"/>
      <protection hidden="1"/>
    </xf>
    <xf numFmtId="0" fontId="9" fillId="0" borderId="0" xfId="0" applyFont="1" applyProtection="1">
      <protection hidden="1"/>
    </xf>
    <xf numFmtId="0" fontId="13" fillId="0" borderId="0" xfId="0" applyFont="1" applyAlignment="1" applyProtection="1">
      <alignment horizontal="right" vertical="center"/>
      <protection hidden="1"/>
    </xf>
    <xf numFmtId="49" fontId="10" fillId="0" borderId="2" xfId="0" applyNumberFormat="1" applyFont="1" applyBorder="1" applyAlignment="1" applyProtection="1">
      <alignment horizontal="center" vertical="center" wrapText="1"/>
      <protection hidden="1"/>
    </xf>
    <xf numFmtId="0" fontId="10" fillId="0" borderId="0" xfId="0" applyFont="1" applyProtection="1">
      <protection hidden="1"/>
    </xf>
    <xf numFmtId="0" fontId="10" fillId="0" borderId="0" xfId="0" applyFont="1" applyBorder="1" applyProtection="1">
      <protection hidden="1"/>
    </xf>
    <xf numFmtId="0" fontId="13" fillId="6" borderId="0" xfId="0" applyFont="1" applyFill="1" applyBorder="1" applyAlignment="1" applyProtection="1">
      <alignment horizontal="left" vertical="center"/>
      <protection hidden="1"/>
    </xf>
    <xf numFmtId="0" fontId="13" fillId="0" borderId="0" xfId="0" applyFont="1" applyFill="1" applyBorder="1" applyAlignment="1" applyProtection="1">
      <alignment horizontal="right" vertical="center" wrapText="1"/>
      <protection hidden="1"/>
    </xf>
    <xf numFmtId="0" fontId="10" fillId="0" borderId="0" xfId="0" applyFont="1" applyBorder="1" applyAlignment="1" applyProtection="1">
      <alignment horizontal="center" vertical="center" wrapText="1"/>
      <protection hidden="1"/>
    </xf>
    <xf numFmtId="0" fontId="13" fillId="0" borderId="0" xfId="0" applyFont="1" applyFill="1" applyBorder="1" applyAlignment="1" applyProtection="1">
      <alignment horizontal="left" wrapText="1"/>
      <protection hidden="1"/>
    </xf>
    <xf numFmtId="0" fontId="13" fillId="0" borderId="0" xfId="0" applyFont="1" applyFill="1" applyBorder="1" applyAlignment="1" applyProtection="1">
      <alignment vertical="center" wrapText="1"/>
      <protection hidden="1"/>
    </xf>
    <xf numFmtId="0" fontId="16" fillId="0" borderId="0" xfId="0" applyFont="1" applyProtection="1">
      <protection hidden="1"/>
    </xf>
    <xf numFmtId="0" fontId="11" fillId="6" borderId="0" xfId="0" applyFont="1" applyFill="1" applyBorder="1" applyAlignment="1" applyProtection="1">
      <alignment horizontal="center" wrapText="1"/>
      <protection hidden="1"/>
    </xf>
    <xf numFmtId="0" fontId="17" fillId="6" borderId="0" xfId="0" applyFont="1" applyFill="1" applyBorder="1" applyAlignment="1" applyProtection="1">
      <alignment horizontal="center" wrapText="1"/>
      <protection hidden="1"/>
    </xf>
    <xf numFmtId="0" fontId="11" fillId="6" borderId="0" xfId="0" applyNumberFormat="1" applyFont="1" applyFill="1" applyBorder="1" applyAlignment="1" applyProtection="1">
      <alignment horizontal="center" wrapText="1"/>
      <protection hidden="1"/>
    </xf>
    <xf numFmtId="0" fontId="13" fillId="6" borderId="0" xfId="0" applyNumberFormat="1" applyFont="1" applyFill="1" applyBorder="1" applyAlignment="1" applyProtection="1">
      <alignment horizontal="center" vertical="center" wrapText="1"/>
      <protection hidden="1"/>
    </xf>
    <xf numFmtId="0" fontId="13" fillId="6" borderId="0" xfId="0" applyNumberFormat="1" applyFont="1" applyFill="1" applyBorder="1" applyAlignment="1" applyProtection="1">
      <alignment horizontal="center" wrapText="1"/>
      <protection hidden="1"/>
    </xf>
    <xf numFmtId="0" fontId="11" fillId="6" borderId="0" xfId="0" applyFont="1" applyFill="1" applyBorder="1" applyAlignment="1" applyProtection="1">
      <alignment horizontal="center"/>
      <protection hidden="1"/>
    </xf>
    <xf numFmtId="0" fontId="9" fillId="6" borderId="0" xfId="0" applyFont="1" applyFill="1" applyBorder="1" applyAlignment="1" applyProtection="1">
      <alignment vertical="center"/>
      <protection hidden="1"/>
    </xf>
    <xf numFmtId="0" fontId="9" fillId="6" borderId="0" xfId="0" applyFont="1" applyFill="1" applyBorder="1" applyAlignment="1" applyProtection="1">
      <alignment horizontal="center" vertical="center"/>
      <protection hidden="1"/>
    </xf>
    <xf numFmtId="0" fontId="9" fillId="6" borderId="0" xfId="0" applyFont="1" applyFill="1" applyBorder="1" applyProtection="1">
      <protection hidden="1"/>
    </xf>
    <xf numFmtId="0" fontId="9" fillId="6" borderId="0" xfId="0" applyFont="1" applyFill="1" applyBorder="1" applyAlignment="1" applyProtection="1">
      <alignment horizontal="center"/>
      <protection hidden="1"/>
    </xf>
    <xf numFmtId="0" fontId="11" fillId="6" borderId="0" xfId="0" applyFont="1" applyFill="1" applyBorder="1" applyAlignment="1" applyProtection="1">
      <alignment wrapText="1"/>
      <protection hidden="1"/>
    </xf>
    <xf numFmtId="0" fontId="11" fillId="6" borderId="0" xfId="0" applyFont="1" applyFill="1" applyBorder="1" applyAlignment="1" applyProtection="1">
      <protection hidden="1"/>
    </xf>
    <xf numFmtId="0" fontId="9" fillId="6" borderId="0" xfId="0" applyFont="1" applyFill="1" applyBorder="1" applyAlignment="1" applyProtection="1">
      <protection hidden="1"/>
    </xf>
    <xf numFmtId="0" fontId="9" fillId="6" borderId="0" xfId="0" applyFont="1" applyFill="1" applyBorder="1" applyAlignment="1" applyProtection="1">
      <alignment horizontal="center" vertical="center" wrapText="1"/>
      <protection hidden="1"/>
    </xf>
    <xf numFmtId="0" fontId="9" fillId="0" borderId="0" xfId="0" applyFont="1" applyAlignment="1" applyProtection="1">
      <alignment horizontal="center"/>
      <protection hidden="1"/>
    </xf>
    <xf numFmtId="0" fontId="9" fillId="0" borderId="16" xfId="0" applyFont="1" applyFill="1" applyBorder="1" applyAlignment="1" applyProtection="1">
      <alignment horizontal="center" vertical="center"/>
      <protection hidden="1"/>
    </xf>
    <xf numFmtId="0" fontId="11" fillId="0" borderId="0" xfId="0" applyFont="1" applyFill="1" applyBorder="1" applyAlignment="1" applyProtection="1">
      <alignment horizontal="center"/>
      <protection locked="0"/>
    </xf>
    <xf numFmtId="0" fontId="9" fillId="0" borderId="0" xfId="0" applyFont="1" applyAlignment="1" applyProtection="1">
      <alignment wrapText="1"/>
      <protection locked="0"/>
    </xf>
    <xf numFmtId="0" fontId="9" fillId="0" borderId="0" xfId="0" applyFont="1" applyFill="1" applyBorder="1" applyProtection="1">
      <protection locked="0"/>
    </xf>
    <xf numFmtId="0" fontId="11" fillId="0" borderId="0" xfId="0" applyFont="1" applyFill="1" applyBorder="1" applyAlignment="1" applyProtection="1">
      <alignment horizontal="left"/>
      <protection locked="0"/>
    </xf>
    <xf numFmtId="0" fontId="9" fillId="0" borderId="0" xfId="0" applyFont="1" applyBorder="1" applyAlignment="1" applyProtection="1">
      <alignment horizontal="left" wrapText="1"/>
      <protection locked="0"/>
    </xf>
    <xf numFmtId="0" fontId="18" fillId="0" borderId="0" xfId="0" applyFont="1" applyFill="1" applyBorder="1" applyProtection="1">
      <protection locked="0"/>
    </xf>
    <xf numFmtId="0" fontId="9" fillId="0" borderId="0" xfId="0" applyFont="1" applyFill="1" applyBorder="1" applyAlignment="1" applyProtection="1">
      <alignment horizontal="center" wrapText="1"/>
      <protection locked="0"/>
    </xf>
    <xf numFmtId="0" fontId="18" fillId="0" borderId="0" xfId="0" applyFont="1" applyFill="1" applyBorder="1" applyAlignment="1" applyProtection="1">
      <alignment vertical="center" wrapText="1"/>
      <protection locked="0"/>
    </xf>
    <xf numFmtId="0" fontId="12" fillId="0" borderId="0" xfId="0" applyFont="1" applyFill="1" applyBorder="1" applyAlignment="1" applyProtection="1">
      <alignment horizontal="center" wrapText="1"/>
      <protection locked="0"/>
    </xf>
    <xf numFmtId="0" fontId="9" fillId="0" borderId="0" xfId="0" applyFont="1" applyAlignment="1" applyProtection="1">
      <alignment vertical="center" wrapText="1"/>
      <protection locked="0"/>
    </xf>
    <xf numFmtId="0" fontId="9" fillId="7" borderId="0" xfId="0" applyFont="1" applyFill="1" applyProtection="1">
      <protection locked="0"/>
    </xf>
    <xf numFmtId="0" fontId="16" fillId="0" borderId="0" xfId="0" applyFont="1" applyProtection="1">
      <protection locked="0"/>
    </xf>
    <xf numFmtId="0" fontId="9" fillId="0" borderId="0" xfId="0" applyFont="1" applyAlignment="1" applyProtection="1">
      <alignment vertical="top" wrapText="1"/>
      <protection locked="0"/>
    </xf>
    <xf numFmtId="0" fontId="11" fillId="0" borderId="0" xfId="0" applyFont="1" applyAlignment="1" applyProtection="1">
      <alignment horizontal="center" vertical="top" wrapText="1"/>
      <protection locked="0"/>
    </xf>
    <xf numFmtId="0" fontId="9" fillId="0" borderId="0" xfId="0" applyFont="1" applyAlignment="1" applyProtection="1">
      <alignment horizontal="center" vertical="center"/>
      <protection locked="0"/>
    </xf>
    <xf numFmtId="0" fontId="8" fillId="0" borderId="0" xfId="0" applyFont="1" applyProtection="1">
      <protection locked="0"/>
    </xf>
    <xf numFmtId="0" fontId="9" fillId="0" borderId="0" xfId="0" applyFont="1" applyAlignment="1" applyProtection="1">
      <alignment horizontal="left"/>
      <protection locked="0"/>
    </xf>
    <xf numFmtId="0" fontId="9" fillId="0" borderId="0" xfId="0" applyNumberFormat="1" applyFont="1" applyProtection="1">
      <protection locked="0"/>
    </xf>
    <xf numFmtId="0" fontId="9" fillId="0" borderId="0" xfId="0" applyFont="1" applyAlignment="1" applyProtection="1">
      <alignment horizontal="center"/>
      <protection locked="0"/>
    </xf>
    <xf numFmtId="0" fontId="10" fillId="6" borderId="0" xfId="0" applyFont="1" applyFill="1" applyBorder="1" applyAlignment="1" applyProtection="1">
      <alignment horizontal="left"/>
      <protection hidden="1"/>
    </xf>
    <xf numFmtId="0" fontId="10" fillId="6" borderId="0" xfId="0" applyNumberFormat="1" applyFont="1" applyFill="1" applyBorder="1" applyProtection="1">
      <protection hidden="1"/>
    </xf>
    <xf numFmtId="0" fontId="10" fillId="6" borderId="0" xfId="0" applyFont="1" applyFill="1" applyBorder="1" applyAlignment="1" applyProtection="1">
      <alignment vertical="center"/>
      <protection hidden="1"/>
    </xf>
    <xf numFmtId="0" fontId="10" fillId="6" borderId="0" xfId="0" applyFont="1" applyFill="1" applyBorder="1" applyAlignment="1" applyProtection="1">
      <alignment horizontal="center" vertical="center"/>
      <protection hidden="1"/>
    </xf>
    <xf numFmtId="0" fontId="10" fillId="0" borderId="17" xfId="0" applyFont="1" applyFill="1" applyBorder="1" applyAlignment="1" applyProtection="1">
      <alignment horizontal="left" vertical="center" wrapText="1"/>
      <protection locked="0"/>
    </xf>
    <xf numFmtId="0" fontId="15" fillId="0" borderId="17" xfId="0" applyFont="1" applyFill="1" applyBorder="1" applyAlignment="1" applyProtection="1">
      <alignment horizontal="left" vertical="center" wrapText="1"/>
      <protection locked="0"/>
    </xf>
    <xf numFmtId="0" fontId="13" fillId="6" borderId="0" xfId="0" applyFont="1" applyFill="1" applyBorder="1" applyAlignment="1" applyProtection="1">
      <alignment horizontal="left" wrapText="1"/>
      <protection hidden="1"/>
    </xf>
    <xf numFmtId="0" fontId="17" fillId="0" borderId="0" xfId="0" applyFont="1" applyBorder="1" applyAlignment="1" applyProtection="1">
      <alignment horizontal="center"/>
      <protection hidden="1"/>
    </xf>
    <xf numFmtId="0" fontId="17" fillId="6" borderId="0" xfId="0" applyFont="1" applyFill="1" applyBorder="1" applyAlignment="1" applyProtection="1">
      <alignment horizontal="center"/>
      <protection hidden="1"/>
    </xf>
    <xf numFmtId="0" fontId="8" fillId="6" borderId="0" xfId="0" applyFont="1" applyFill="1" applyBorder="1" applyProtection="1">
      <protection hidden="1"/>
    </xf>
    <xf numFmtId="0" fontId="13" fillId="0" borderId="0" xfId="0" applyFont="1" applyFill="1" applyBorder="1" applyAlignment="1" applyProtection="1">
      <alignment wrapText="1"/>
      <protection hidden="1"/>
    </xf>
    <xf numFmtId="0" fontId="13" fillId="6" borderId="0" xfId="0" applyFont="1" applyFill="1" applyBorder="1" applyAlignment="1" applyProtection="1">
      <alignment horizontal="center" vertical="center" wrapText="1"/>
      <protection hidden="1"/>
    </xf>
    <xf numFmtId="0" fontId="13" fillId="6" borderId="0" xfId="0" applyFont="1" applyFill="1" applyBorder="1" applyAlignment="1" applyProtection="1">
      <alignment horizontal="left" vertical="center" wrapText="1"/>
      <protection hidden="1"/>
    </xf>
    <xf numFmtId="0" fontId="9" fillId="0" borderId="0" xfId="0" applyFont="1" applyAlignment="1" applyProtection="1">
      <alignment horizontal="left" wrapText="1"/>
      <protection locked="0"/>
    </xf>
    <xf numFmtId="0" fontId="11" fillId="6" borderId="0" xfId="0" applyFont="1" applyFill="1" applyBorder="1" applyAlignment="1" applyProtection="1">
      <alignment horizontal="center" vertical="center" wrapText="1"/>
      <protection hidden="1"/>
    </xf>
    <xf numFmtId="0" fontId="9" fillId="8" borderId="0" xfId="0" applyFont="1" applyFill="1" applyBorder="1" applyAlignment="1" applyProtection="1">
      <alignment horizontal="center" wrapText="1"/>
      <protection locked="0"/>
    </xf>
    <xf numFmtId="0" fontId="9" fillId="0" borderId="0" xfId="0" applyFont="1" applyAlignment="1" applyProtection="1">
      <alignment horizontal="left" wrapText="1"/>
      <protection locked="0"/>
    </xf>
    <xf numFmtId="0" fontId="10" fillId="6" borderId="1" xfId="0" applyFont="1" applyFill="1" applyBorder="1" applyAlignment="1" applyProtection="1">
      <alignment horizontal="center" vertical="center" wrapText="1"/>
      <protection hidden="1"/>
    </xf>
    <xf numFmtId="0" fontId="13" fillId="6" borderId="0" xfId="0" applyFont="1" applyFill="1" applyBorder="1" applyAlignment="1" applyProtection="1">
      <alignment horizontal="center" vertical="center" wrapText="1"/>
      <protection hidden="1"/>
    </xf>
    <xf numFmtId="0" fontId="10" fillId="6" borderId="3" xfId="0" applyFont="1" applyFill="1" applyBorder="1" applyAlignment="1" applyProtection="1">
      <alignment horizontal="center" vertical="center" wrapText="1"/>
      <protection hidden="1"/>
    </xf>
    <xf numFmtId="0" fontId="13" fillId="6" borderId="0" xfId="0" applyFont="1" applyFill="1" applyBorder="1" applyAlignment="1" applyProtection="1">
      <alignment horizontal="left" vertical="center" wrapText="1"/>
      <protection hidden="1"/>
    </xf>
    <xf numFmtId="0" fontId="6" fillId="9" borderId="0" xfId="0" applyFont="1" applyFill="1" applyAlignment="1" applyProtection="1">
      <protection hidden="1"/>
    </xf>
    <xf numFmtId="0" fontId="19" fillId="0" borderId="0" xfId="0" applyFont="1" applyBorder="1" applyAlignment="1" applyProtection="1">
      <protection locked="0"/>
    </xf>
    <xf numFmtId="0" fontId="18" fillId="0" borderId="0" xfId="0" applyFont="1" applyBorder="1" applyAlignment="1" applyProtection="1">
      <protection locked="0"/>
    </xf>
    <xf numFmtId="0" fontId="18" fillId="0" borderId="0" xfId="0" applyFont="1" applyAlignment="1" applyProtection="1">
      <protection locked="0"/>
    </xf>
    <xf numFmtId="0" fontId="7" fillId="0" borderId="0" xfId="0" applyFont="1" applyAlignment="1" applyProtection="1">
      <protection locked="0"/>
    </xf>
    <xf numFmtId="0" fontId="7" fillId="0" borderId="0" xfId="0" applyFont="1" applyAlignment="1" applyProtection="1">
      <protection hidden="1"/>
    </xf>
    <xf numFmtId="0" fontId="9" fillId="0" borderId="0" xfId="0" applyFont="1" applyBorder="1" applyAlignment="1" applyProtection="1">
      <alignment vertical="center"/>
      <protection locked="0"/>
    </xf>
    <xf numFmtId="0" fontId="18" fillId="0" borderId="0" xfId="0" applyFont="1" applyFill="1" applyBorder="1" applyAlignment="1" applyProtection="1">
      <protection locked="0"/>
    </xf>
    <xf numFmtId="0" fontId="9" fillId="0" borderId="16" xfId="0" applyFont="1" applyBorder="1" applyAlignment="1" applyProtection="1">
      <alignment horizontal="center" vertical="center" wrapText="1"/>
      <protection hidden="1"/>
    </xf>
    <xf numFmtId="0" fontId="9" fillId="2" borderId="16" xfId="0" applyFont="1" applyFill="1" applyBorder="1" applyAlignment="1" applyProtection="1">
      <alignment horizontal="center" vertical="center" wrapText="1"/>
      <protection hidden="1"/>
    </xf>
    <xf numFmtId="0" fontId="9" fillId="0" borderId="16" xfId="0" applyFont="1" applyBorder="1" applyAlignment="1" applyProtection="1">
      <alignment horizontal="center" vertical="center"/>
      <protection hidden="1"/>
    </xf>
    <xf numFmtId="0" fontId="11" fillId="10" borderId="16" xfId="0" applyFont="1" applyFill="1" applyBorder="1" applyAlignment="1" applyProtection="1">
      <alignment horizontal="center" vertical="center"/>
      <protection hidden="1"/>
    </xf>
    <xf numFmtId="0" fontId="11" fillId="0" borderId="16" xfId="0" applyFont="1" applyFill="1" applyBorder="1" applyAlignment="1" applyProtection="1">
      <alignment horizontal="center" vertical="center"/>
      <protection hidden="1"/>
    </xf>
    <xf numFmtId="0" fontId="20" fillId="0" borderId="0" xfId="0" applyFont="1" applyFill="1" applyBorder="1" applyAlignment="1" applyProtection="1">
      <alignment horizontal="center" vertical="top" wrapText="1"/>
      <protection hidden="1"/>
    </xf>
    <xf numFmtId="0" fontId="0" fillId="0" borderId="0" xfId="0" applyAlignment="1" applyProtection="1">
      <alignment vertical="top"/>
      <protection locked="0"/>
    </xf>
    <xf numFmtId="0" fontId="18" fillId="0" borderId="0" xfId="0" applyFont="1" applyProtection="1">
      <protection hidden="1"/>
    </xf>
    <xf numFmtId="0" fontId="18" fillId="0" borderId="0" xfId="0" applyFont="1" applyProtection="1">
      <protection locked="0"/>
    </xf>
    <xf numFmtId="0" fontId="18" fillId="0" borderId="0" xfId="0" applyFont="1" applyAlignment="1" applyProtection="1">
      <alignment horizontal="left" vertical="center"/>
      <protection locked="0"/>
    </xf>
    <xf numFmtId="0" fontId="17" fillId="6" borderId="0" xfId="0" applyFont="1" applyFill="1" applyBorder="1" applyAlignment="1" applyProtection="1">
      <alignment horizontal="center" vertical="center" wrapText="1"/>
      <protection locked="0"/>
    </xf>
    <xf numFmtId="0" fontId="8" fillId="6" borderId="0" xfId="0" applyFont="1" applyFill="1" applyBorder="1" applyAlignment="1" applyProtection="1">
      <alignment vertical="center"/>
      <protection locked="0"/>
    </xf>
    <xf numFmtId="0" fontId="13" fillId="6" borderId="0" xfId="0" applyFont="1" applyFill="1" applyBorder="1" applyAlignment="1" applyProtection="1">
      <alignment vertical="center" wrapText="1"/>
      <protection locked="0"/>
    </xf>
    <xf numFmtId="0" fontId="10" fillId="6" borderId="0" xfId="0" applyFont="1" applyFill="1" applyProtection="1">
      <protection locked="0"/>
    </xf>
    <xf numFmtId="0" fontId="7" fillId="0" borderId="0" xfId="0" applyFont="1" applyProtection="1">
      <protection hidden="1"/>
    </xf>
    <xf numFmtId="0" fontId="0" fillId="0" borderId="0" xfId="0" pivotButton="1"/>
    <xf numFmtId="0" fontId="0" fillId="0" borderId="0" xfId="0" applyAlignment="1">
      <alignment horizontal="left"/>
    </xf>
    <xf numFmtId="0" fontId="11"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center"/>
      <protection hidden="1"/>
    </xf>
    <xf numFmtId="0" fontId="9" fillId="0" borderId="0" xfId="0" applyFont="1" applyFill="1" applyBorder="1" applyProtection="1">
      <protection hidden="1"/>
    </xf>
    <xf numFmtId="0" fontId="9" fillId="6" borderId="19" xfId="0" applyFont="1" applyFill="1" applyBorder="1" applyAlignment="1" applyProtection="1">
      <alignment horizontal="center" vertical="center"/>
      <protection hidden="1"/>
    </xf>
    <xf numFmtId="0" fontId="10" fillId="6" borderId="1" xfId="0" applyFont="1" applyFill="1" applyBorder="1" applyAlignment="1" applyProtection="1">
      <alignment horizontal="center" vertical="center" wrapText="1"/>
      <protection hidden="1"/>
    </xf>
    <xf numFmtId="0" fontId="13" fillId="6" borderId="0" xfId="0" applyFont="1" applyFill="1" applyBorder="1" applyAlignment="1" applyProtection="1">
      <alignment horizontal="center" vertical="center" wrapText="1"/>
      <protection hidden="1"/>
    </xf>
    <xf numFmtId="0" fontId="10" fillId="6" borderId="3" xfId="0" applyFont="1" applyFill="1" applyBorder="1" applyAlignment="1" applyProtection="1">
      <alignment horizontal="center" vertical="center" wrapText="1"/>
      <protection hidden="1"/>
    </xf>
    <xf numFmtId="0" fontId="13" fillId="6" borderId="0" xfId="0" applyFont="1" applyFill="1" applyBorder="1" applyAlignment="1" applyProtection="1">
      <alignment horizontal="left" vertical="center" wrapText="1"/>
      <protection hidden="1"/>
    </xf>
    <xf numFmtId="0" fontId="9" fillId="0" borderId="0" xfId="0" applyFont="1" applyAlignment="1" applyProtection="1">
      <alignment horizontal="left" vertical="top" wrapText="1"/>
      <protection locked="0"/>
    </xf>
    <xf numFmtId="0" fontId="9" fillId="0" borderId="16" xfId="0" applyFont="1" applyFill="1" applyBorder="1" applyAlignment="1" applyProtection="1">
      <alignment horizontal="center" vertical="center" wrapText="1"/>
      <protection hidden="1"/>
    </xf>
    <xf numFmtId="0" fontId="11" fillId="6" borderId="0" xfId="0" applyFont="1" applyFill="1" applyBorder="1" applyAlignment="1" applyProtection="1">
      <alignment horizontal="left" vertical="center" wrapText="1"/>
      <protection hidden="1"/>
    </xf>
    <xf numFmtId="0" fontId="11" fillId="6" borderId="0" xfId="0" applyFont="1" applyFill="1" applyBorder="1" applyAlignment="1" applyProtection="1">
      <alignment horizontal="left" wrapText="1"/>
      <protection hidden="1"/>
    </xf>
    <xf numFmtId="0" fontId="11" fillId="6" borderId="0" xfId="0" applyFont="1" applyFill="1" applyBorder="1" applyAlignment="1" applyProtection="1">
      <alignment horizontal="center" vertical="center" wrapText="1"/>
      <protection hidden="1"/>
    </xf>
    <xf numFmtId="0" fontId="11" fillId="6" borderId="0" xfId="0" applyFont="1" applyFill="1" applyBorder="1" applyAlignment="1" applyProtection="1">
      <alignment horizontal="center" vertical="center"/>
      <protection hidden="1"/>
    </xf>
    <xf numFmtId="0" fontId="11" fillId="6" borderId="0" xfId="0" applyFont="1" applyFill="1" applyBorder="1" applyAlignment="1" applyProtection="1">
      <alignment horizontal="left" vertical="center"/>
      <protection hidden="1"/>
    </xf>
    <xf numFmtId="0" fontId="9" fillId="7" borderId="0" xfId="0" applyFont="1" applyFill="1" applyAlignment="1" applyProtection="1">
      <alignment horizontal="left"/>
      <protection locked="0"/>
    </xf>
    <xf numFmtId="0" fontId="9" fillId="7" borderId="0" xfId="0" applyFont="1" applyFill="1" applyAlignment="1" applyProtection="1">
      <protection locked="0"/>
    </xf>
    <xf numFmtId="0" fontId="9" fillId="7" borderId="0" xfId="0" applyFont="1" applyFill="1" applyBorder="1" applyAlignment="1" applyProtection="1">
      <protection locked="0"/>
    </xf>
    <xf numFmtId="0" fontId="9" fillId="7" borderId="0" xfId="0" applyFont="1" applyFill="1" applyAlignment="1" applyProtection="1">
      <protection hidden="1"/>
    </xf>
    <xf numFmtId="0" fontId="12" fillId="13" borderId="16" xfId="0" applyFont="1" applyFill="1" applyBorder="1" applyAlignment="1" applyProtection="1">
      <alignment horizontal="center" vertical="center" wrapText="1"/>
      <protection hidden="1"/>
    </xf>
    <xf numFmtId="0" fontId="18" fillId="13" borderId="16" xfId="0" applyFont="1" applyFill="1" applyBorder="1" applyAlignment="1" applyProtection="1">
      <alignment horizontal="center" vertical="center" wrapText="1"/>
      <protection hidden="1"/>
    </xf>
    <xf numFmtId="0" fontId="18" fillId="9" borderId="25" xfId="0" applyFont="1" applyFill="1" applyBorder="1" applyAlignment="1" applyProtection="1">
      <alignment vertical="center"/>
      <protection hidden="1"/>
    </xf>
    <xf numFmtId="49" fontId="10" fillId="6" borderId="1" xfId="0" applyNumberFormat="1" applyFont="1" applyFill="1" applyBorder="1" applyAlignment="1" applyProtection="1">
      <alignment horizontal="center" vertical="center" wrapText="1"/>
      <protection locked="0"/>
    </xf>
    <xf numFmtId="0" fontId="10" fillId="6" borderId="0" xfId="0" applyFont="1" applyFill="1" applyBorder="1" applyAlignment="1" applyProtection="1">
      <alignment vertical="center"/>
      <protection locked="0"/>
    </xf>
    <xf numFmtId="0" fontId="13" fillId="6" borderId="0" xfId="0" applyFont="1" applyFill="1" applyAlignment="1" applyProtection="1">
      <alignment horizontal="left" vertical="center" wrapText="1"/>
      <protection hidden="1"/>
    </xf>
    <xf numFmtId="0" fontId="13" fillId="6" borderId="0" xfId="0" applyFont="1" applyFill="1" applyAlignment="1" applyProtection="1">
      <alignment horizontal="left" vertical="center" wrapText="1"/>
      <protection locked="0"/>
    </xf>
    <xf numFmtId="0" fontId="10" fillId="6" borderId="0" xfId="0" applyFont="1" applyFill="1" applyAlignment="1" applyProtection="1">
      <alignment horizontal="center" vertical="center"/>
      <protection locked="0"/>
    </xf>
    <xf numFmtId="0" fontId="13" fillId="6" borderId="0" xfId="0" applyFont="1" applyFill="1" applyAlignment="1" applyProtection="1">
      <alignment horizontal="center" vertical="center" wrapText="1"/>
      <protection locked="0"/>
    </xf>
    <xf numFmtId="0" fontId="18" fillId="0" borderId="0" xfId="0" applyFont="1" applyAlignment="1" applyProtection="1">
      <alignment vertical="top" wrapText="1"/>
      <protection locked="0"/>
    </xf>
    <xf numFmtId="0" fontId="10" fillId="6" borderId="1" xfId="0" applyFont="1" applyFill="1" applyBorder="1" applyAlignment="1" applyProtection="1">
      <alignment horizontal="center" vertical="center" wrapText="1"/>
      <protection hidden="1"/>
    </xf>
    <xf numFmtId="49" fontId="10" fillId="6" borderId="1" xfId="0" applyNumberFormat="1" applyFont="1" applyFill="1" applyBorder="1" applyAlignment="1" applyProtection="1">
      <alignment horizontal="center" vertical="center" wrapText="1"/>
      <protection hidden="1"/>
    </xf>
    <xf numFmtId="0" fontId="13" fillId="6" borderId="0" xfId="0" applyFont="1" applyFill="1" applyBorder="1" applyAlignment="1" applyProtection="1">
      <alignment horizontal="center" vertical="center" wrapText="1"/>
      <protection hidden="1"/>
    </xf>
    <xf numFmtId="0" fontId="13" fillId="6" borderId="0" xfId="0" applyFont="1" applyFill="1" applyBorder="1" applyAlignment="1" applyProtection="1">
      <alignment horizontal="center" wrapText="1"/>
      <protection hidden="1"/>
    </xf>
    <xf numFmtId="0" fontId="10" fillId="6" borderId="1" xfId="0" applyFont="1" applyFill="1" applyBorder="1" applyAlignment="1" applyProtection="1">
      <alignment horizontal="center" vertical="center" wrapText="1"/>
      <protection hidden="1"/>
    </xf>
    <xf numFmtId="0" fontId="11" fillId="6" borderId="0" xfId="0" applyFont="1" applyFill="1" applyBorder="1" applyAlignment="1" applyProtection="1">
      <alignment horizontal="center" vertical="center" wrapText="1"/>
      <protection hidden="1"/>
    </xf>
    <xf numFmtId="0" fontId="13" fillId="6" borderId="0" xfId="0" applyFont="1" applyFill="1" applyBorder="1" applyAlignment="1" applyProtection="1">
      <alignment horizontal="center" vertical="center" wrapText="1"/>
      <protection hidden="1"/>
    </xf>
    <xf numFmtId="0" fontId="13" fillId="6" borderId="0" xfId="0" applyFont="1" applyFill="1" applyBorder="1" applyAlignment="1" applyProtection="1">
      <alignment horizontal="center" vertical="center"/>
      <protection hidden="1"/>
    </xf>
    <xf numFmtId="0" fontId="13" fillId="6" borderId="0" xfId="0" applyFont="1" applyFill="1" applyBorder="1" applyAlignment="1" applyProtection="1">
      <alignment horizontal="left" vertical="center" wrapText="1"/>
      <protection hidden="1"/>
    </xf>
    <xf numFmtId="0" fontId="18" fillId="0" borderId="0" xfId="0" applyFont="1" applyAlignment="1" applyProtection="1">
      <alignment vertical="top"/>
      <protection locked="0"/>
    </xf>
    <xf numFmtId="0" fontId="18" fillId="0" borderId="0" xfId="0" applyFont="1" applyAlignment="1" applyProtection="1">
      <alignment horizontal="left" vertical="top"/>
      <protection locked="0"/>
    </xf>
    <xf numFmtId="0" fontId="12" fillId="0" borderId="0" xfId="0" applyFont="1" applyAlignment="1" applyProtection="1">
      <alignment horizontal="center" vertical="top"/>
      <protection locked="0"/>
    </xf>
    <xf numFmtId="0" fontId="18" fillId="0" borderId="0" xfId="0" applyFont="1" applyAlignment="1" applyProtection="1">
      <alignment horizontal="left" vertical="top" wrapText="1"/>
      <protection locked="0"/>
    </xf>
    <xf numFmtId="0" fontId="12" fillId="0" borderId="0" xfId="0" applyFont="1" applyAlignment="1" applyProtection="1">
      <alignment horizontal="center" vertical="top" wrapText="1"/>
      <protection locked="0"/>
    </xf>
    <xf numFmtId="0" fontId="13" fillId="6" borderId="0" xfId="0" applyFont="1" applyFill="1" applyBorder="1" applyAlignment="1" applyProtection="1">
      <alignment horizontal="left" vertical="center" wrapText="1"/>
      <protection hidden="1"/>
    </xf>
    <xf numFmtId="0" fontId="13" fillId="6" borderId="0" xfId="0" applyFont="1" applyFill="1" applyBorder="1" applyAlignment="1" applyProtection="1">
      <alignment horizontal="left" vertical="center" wrapText="1"/>
      <protection locked="0"/>
    </xf>
    <xf numFmtId="0" fontId="13" fillId="6" borderId="0" xfId="0" applyFont="1" applyFill="1" applyAlignment="1" applyProtection="1">
      <alignment horizontal="right" vertical="center"/>
      <protection hidden="1"/>
    </xf>
    <xf numFmtId="0" fontId="13" fillId="6" borderId="2" xfId="0" applyFont="1" applyFill="1" applyBorder="1" applyAlignment="1" applyProtection="1">
      <alignment horizontal="left" vertical="center" wrapText="1"/>
      <protection hidden="1"/>
    </xf>
    <xf numFmtId="0" fontId="13" fillId="0" borderId="0" xfId="0" applyFont="1" applyBorder="1" applyAlignment="1" applyProtection="1">
      <alignment horizontal="left" wrapText="1"/>
      <protection hidden="1"/>
    </xf>
    <xf numFmtId="0" fontId="13" fillId="0" borderId="0" xfId="0" applyFont="1" applyFill="1" applyBorder="1" applyAlignment="1" applyProtection="1">
      <alignment horizontal="left" vertical="center" wrapText="1"/>
      <protection hidden="1"/>
    </xf>
    <xf numFmtId="0" fontId="13" fillId="0" borderId="0" xfId="0" applyFont="1" applyFill="1" applyAlignment="1" applyProtection="1">
      <alignment horizontal="left" vertical="center" wrapText="1"/>
      <protection hidden="1"/>
    </xf>
    <xf numFmtId="0" fontId="13" fillId="0" borderId="0" xfId="0" applyFont="1" applyFill="1" applyBorder="1" applyAlignment="1" applyProtection="1">
      <alignment horizontal="left" vertical="center"/>
      <protection hidden="1"/>
    </xf>
    <xf numFmtId="0" fontId="8" fillId="0" borderId="0" xfId="0" applyFont="1" applyBorder="1" applyAlignment="1" applyProtection="1">
      <protection locked="0"/>
    </xf>
    <xf numFmtId="0" fontId="9" fillId="0" borderId="0" xfId="0" applyFont="1" applyBorder="1" applyAlignment="1" applyProtection="1">
      <protection locked="0"/>
    </xf>
    <xf numFmtId="0" fontId="9" fillId="0" borderId="0" xfId="0" applyFont="1" applyAlignment="1" applyProtection="1">
      <protection locked="0"/>
    </xf>
    <xf numFmtId="0" fontId="0" fillId="0" borderId="0" xfId="0" applyFont="1" applyAlignment="1" applyProtection="1">
      <protection locked="0"/>
    </xf>
    <xf numFmtId="0" fontId="10" fillId="6" borderId="1" xfId="0" applyFont="1" applyFill="1" applyBorder="1" applyAlignment="1" applyProtection="1">
      <alignment horizontal="center" vertical="center" wrapText="1"/>
      <protection hidden="1"/>
    </xf>
    <xf numFmtId="49" fontId="10" fillId="6" borderId="1" xfId="0" applyNumberFormat="1" applyFont="1" applyFill="1" applyBorder="1" applyAlignment="1" applyProtection="1">
      <alignment horizontal="center" vertical="center" wrapText="1"/>
      <protection hidden="1"/>
    </xf>
    <xf numFmtId="0" fontId="11" fillId="6" borderId="0" xfId="0" applyFont="1" applyFill="1" applyBorder="1" applyAlignment="1" applyProtection="1">
      <alignment horizontal="center" vertical="center" wrapText="1"/>
      <protection hidden="1"/>
    </xf>
    <xf numFmtId="0" fontId="13" fillId="6" borderId="0" xfId="0" applyFont="1" applyFill="1" applyBorder="1" applyAlignment="1" applyProtection="1">
      <alignment horizontal="center" vertical="center" wrapText="1"/>
      <protection hidden="1"/>
    </xf>
    <xf numFmtId="0" fontId="13" fillId="6" borderId="0" xfId="0" applyFont="1" applyFill="1" applyBorder="1" applyAlignment="1" applyProtection="1">
      <alignment horizontal="center" vertical="center"/>
      <protection hidden="1"/>
    </xf>
    <xf numFmtId="0" fontId="10" fillId="6" borderId="3" xfId="0" applyFont="1" applyFill="1" applyBorder="1" applyAlignment="1" applyProtection="1">
      <alignment horizontal="center" vertical="center" wrapText="1"/>
      <protection hidden="1"/>
    </xf>
    <xf numFmtId="0" fontId="13" fillId="6" borderId="0" xfId="0" applyFont="1" applyFill="1" applyBorder="1" applyAlignment="1" applyProtection="1">
      <alignment horizontal="left" vertical="center" wrapText="1"/>
      <protection hidden="1"/>
    </xf>
    <xf numFmtId="0" fontId="11" fillId="6" borderId="0" xfId="0" applyFont="1" applyFill="1" applyBorder="1" applyAlignment="1" applyProtection="1">
      <alignment vertical="center" wrapText="1"/>
      <protection hidden="1"/>
    </xf>
    <xf numFmtId="10" fontId="11" fillId="6" borderId="0" xfId="0" applyNumberFormat="1" applyFont="1" applyFill="1" applyBorder="1" applyAlignment="1" applyProtection="1">
      <alignment horizontal="center" vertical="center" wrapText="1"/>
      <protection hidden="1"/>
    </xf>
    <xf numFmtId="0" fontId="12" fillId="14" borderId="16" xfId="0" applyFont="1" applyFill="1" applyBorder="1" applyAlignment="1" applyProtection="1">
      <alignment horizontal="center" vertical="center" wrapText="1"/>
      <protection hidden="1"/>
    </xf>
    <xf numFmtId="0" fontId="18" fillId="14" borderId="16" xfId="0" applyFont="1" applyFill="1" applyBorder="1" applyAlignment="1" applyProtection="1">
      <alignment horizontal="center" vertical="center" wrapText="1"/>
      <protection hidden="1"/>
    </xf>
    <xf numFmtId="0" fontId="19" fillId="14" borderId="16" xfId="0" applyFont="1" applyFill="1" applyBorder="1" applyAlignment="1" applyProtection="1">
      <alignment horizontal="center" vertical="center" wrapText="1"/>
      <protection hidden="1"/>
    </xf>
    <xf numFmtId="0" fontId="13" fillId="6" borderId="4" xfId="0" applyFont="1" applyFill="1" applyBorder="1" applyAlignment="1" applyProtection="1">
      <alignment vertical="center" wrapText="1"/>
      <protection hidden="1"/>
    </xf>
    <xf numFmtId="0" fontId="11" fillId="0" borderId="0" xfId="0" applyFont="1" applyFill="1" applyBorder="1" applyAlignment="1" applyProtection="1">
      <alignment horizontal="left" vertical="center"/>
      <protection hidden="1"/>
    </xf>
    <xf numFmtId="0" fontId="11" fillId="0" borderId="0" xfId="0" applyFont="1" applyFill="1" applyBorder="1" applyAlignment="1" applyProtection="1">
      <alignment horizontal="left" wrapText="1"/>
      <protection hidden="1"/>
    </xf>
    <xf numFmtId="0" fontId="11" fillId="0" borderId="0" xfId="0" applyFont="1" applyFill="1" applyBorder="1" applyAlignment="1" applyProtection="1">
      <protection hidden="1"/>
    </xf>
    <xf numFmtId="0" fontId="9" fillId="0" borderId="0" xfId="0" applyFont="1" applyAlignment="1" applyProtection="1">
      <alignment horizontal="center" vertical="center" wrapText="1"/>
      <protection locked="0"/>
    </xf>
    <xf numFmtId="0" fontId="18" fillId="15" borderId="0" xfId="0" applyFont="1" applyFill="1" applyAlignment="1" applyProtection="1">
      <alignment horizontal="center" vertical="center" wrapText="1"/>
      <protection hidden="1"/>
    </xf>
    <xf numFmtId="0" fontId="18" fillId="9" borderId="0" xfId="0" applyFont="1" applyFill="1" applyAlignment="1" applyProtection="1">
      <alignment horizontal="center" vertical="center" wrapText="1"/>
      <protection locked="0"/>
    </xf>
    <xf numFmtId="0" fontId="22" fillId="14" borderId="16" xfId="0" applyFont="1" applyFill="1" applyBorder="1" applyAlignment="1" applyProtection="1">
      <alignment horizontal="center" vertical="center" wrapText="1"/>
      <protection hidden="1"/>
    </xf>
    <xf numFmtId="0" fontId="6" fillId="14" borderId="17" xfId="0" applyFont="1" applyFill="1" applyBorder="1" applyAlignment="1" applyProtection="1">
      <alignment horizontal="left" vertical="center" wrapText="1"/>
      <protection hidden="1"/>
    </xf>
    <xf numFmtId="0" fontId="22" fillId="14" borderId="17" xfId="0" applyFont="1" applyFill="1" applyBorder="1" applyAlignment="1" applyProtection="1">
      <alignment horizontal="center" vertical="center" wrapText="1"/>
      <protection hidden="1"/>
    </xf>
    <xf numFmtId="0" fontId="12" fillId="14" borderId="17" xfId="0" applyFont="1" applyFill="1" applyBorder="1" applyAlignment="1" applyProtection="1">
      <alignment horizontal="center" vertical="top" wrapText="1"/>
      <protection hidden="1"/>
    </xf>
    <xf numFmtId="0" fontId="12" fillId="14" borderId="17" xfId="0" applyFont="1" applyFill="1" applyBorder="1" applyAlignment="1" applyProtection="1">
      <alignment horizontal="center" vertical="center" wrapText="1"/>
      <protection hidden="1"/>
    </xf>
    <xf numFmtId="0" fontId="22" fillId="14" borderId="17" xfId="0" applyFont="1" applyFill="1" applyBorder="1" applyAlignment="1" applyProtection="1">
      <alignment horizontal="center" vertical="center" wrapText="1"/>
      <protection locked="0"/>
    </xf>
    <xf numFmtId="0" fontId="22" fillId="14" borderId="13" xfId="0" applyFont="1" applyFill="1" applyBorder="1" applyAlignment="1" applyProtection="1">
      <alignment horizontal="center" vertical="center" wrapText="1"/>
      <protection hidden="1"/>
    </xf>
    <xf numFmtId="0" fontId="15" fillId="0" borderId="17" xfId="0" applyFont="1" applyFill="1" applyBorder="1" applyAlignment="1" applyProtection="1">
      <alignment horizontal="justify" vertical="top" wrapText="1"/>
      <protection hidden="1"/>
    </xf>
    <xf numFmtId="0" fontId="15" fillId="0" borderId="17" xfId="0" applyFont="1" applyFill="1" applyBorder="1" applyAlignment="1" applyProtection="1">
      <alignment horizontal="justify" vertical="top" wrapText="1"/>
      <protection locked="0"/>
    </xf>
    <xf numFmtId="0" fontId="15" fillId="0" borderId="15" xfId="0" applyFont="1" applyFill="1" applyBorder="1" applyAlignment="1" applyProtection="1">
      <alignment horizontal="justify" vertical="top" wrapText="1"/>
      <protection hidden="1"/>
    </xf>
    <xf numFmtId="0" fontId="15" fillId="0" borderId="15" xfId="0" applyFont="1" applyFill="1" applyBorder="1" applyAlignment="1" applyProtection="1">
      <alignment horizontal="justify" vertical="top" wrapText="1"/>
      <protection locked="0"/>
    </xf>
    <xf numFmtId="49" fontId="10" fillId="6" borderId="1" xfId="0" applyNumberFormat="1" applyFont="1" applyFill="1" applyBorder="1" applyAlignment="1" applyProtection="1">
      <alignment horizontal="center" vertical="center" wrapText="1"/>
      <protection hidden="1"/>
    </xf>
    <xf numFmtId="0" fontId="11" fillId="16" borderId="16" xfId="0" applyFont="1" applyFill="1" applyBorder="1" applyAlignment="1" applyProtection="1">
      <alignment horizontal="center" vertical="center" wrapText="1"/>
      <protection hidden="1"/>
    </xf>
    <xf numFmtId="0" fontId="10" fillId="0" borderId="1" xfId="0" applyNumberFormat="1" applyFont="1" applyBorder="1" applyAlignment="1" applyProtection="1">
      <alignment horizontal="center" vertical="center" wrapText="1"/>
      <protection hidden="1"/>
    </xf>
    <xf numFmtId="0" fontId="11" fillId="17" borderId="26" xfId="0" applyFont="1" applyFill="1" applyBorder="1" applyAlignment="1" applyProtection="1">
      <alignment horizontal="center" vertical="center" wrapText="1"/>
      <protection hidden="1"/>
    </xf>
    <xf numFmtId="0" fontId="9" fillId="17" borderId="16" xfId="0" applyFont="1" applyFill="1" applyBorder="1" applyAlignment="1" applyProtection="1">
      <alignment horizontal="center" vertical="center"/>
      <protection hidden="1"/>
    </xf>
    <xf numFmtId="0" fontId="11" fillId="17" borderId="16" xfId="0" applyFont="1" applyFill="1" applyBorder="1" applyAlignment="1" applyProtection="1">
      <alignment horizontal="center" vertical="center"/>
      <protection hidden="1"/>
    </xf>
    <xf numFmtId="0" fontId="23" fillId="17" borderId="27" xfId="0" applyFont="1" applyFill="1" applyBorder="1" applyAlignment="1" applyProtection="1">
      <alignment horizontal="center" vertical="center"/>
      <protection hidden="1"/>
    </xf>
    <xf numFmtId="0" fontId="24" fillId="17" borderId="26" xfId="0" applyNumberFormat="1" applyFont="1" applyFill="1" applyBorder="1" applyAlignment="1" applyProtection="1">
      <alignment vertical="center" wrapText="1"/>
      <protection locked="0"/>
    </xf>
    <xf numFmtId="0" fontId="9" fillId="18" borderId="19" xfId="0" applyFont="1" applyFill="1" applyBorder="1" applyAlignment="1" applyProtection="1">
      <alignment horizontal="center" vertical="center"/>
      <protection hidden="1"/>
    </xf>
    <xf numFmtId="0" fontId="13" fillId="6" borderId="0" xfId="0" applyFont="1" applyFill="1" applyBorder="1" applyAlignment="1" applyProtection="1">
      <alignment horizontal="left" vertical="center" wrapText="1"/>
      <protection hidden="1"/>
    </xf>
    <xf numFmtId="0" fontId="10" fillId="6" borderId="1" xfId="0" applyFont="1" applyFill="1" applyBorder="1" applyAlignment="1" applyProtection="1">
      <alignment horizontal="center" vertical="center" wrapText="1"/>
      <protection locked="0"/>
    </xf>
    <xf numFmtId="0" fontId="13" fillId="6" borderId="0" xfId="0" applyFont="1" applyFill="1" applyBorder="1" applyAlignment="1" applyProtection="1">
      <alignment horizontal="left" vertical="center" wrapText="1"/>
      <protection hidden="1"/>
    </xf>
    <xf numFmtId="0" fontId="13" fillId="6" borderId="0" xfId="0" applyFont="1" applyFill="1" applyBorder="1" applyAlignment="1" applyProtection="1">
      <alignment horizontal="right" vertical="center" wrapText="1"/>
      <protection hidden="1"/>
    </xf>
    <xf numFmtId="0" fontId="12" fillId="9" borderId="17" xfId="0" applyFont="1" applyFill="1" applyBorder="1" applyAlignment="1" applyProtection="1">
      <alignment vertical="center" wrapText="1"/>
      <protection locked="0"/>
    </xf>
    <xf numFmtId="0" fontId="22" fillId="14" borderId="13"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center" wrapText="1"/>
      <protection locked="0"/>
    </xf>
    <xf numFmtId="0" fontId="9" fillId="0" borderId="0" xfId="0" applyFont="1" applyAlignment="1" applyProtection="1">
      <alignment horizontal="left" vertical="center"/>
      <protection locked="0"/>
    </xf>
    <xf numFmtId="0" fontId="21" fillId="0" borderId="40" xfId="0" applyFont="1" applyBorder="1" applyAlignment="1" applyProtection="1">
      <alignment vertical="center"/>
      <protection locked="0"/>
    </xf>
    <xf numFmtId="0" fontId="21" fillId="0" borderId="40" xfId="0" applyFont="1" applyBorder="1" applyAlignment="1" applyProtection="1">
      <alignment vertical="center" wrapText="1"/>
      <protection locked="0"/>
    </xf>
    <xf numFmtId="0" fontId="9" fillId="0" borderId="40" xfId="0" applyFont="1" applyBorder="1" applyAlignment="1" applyProtection="1">
      <alignment horizontal="left" vertical="top" wrapText="1"/>
      <protection hidden="1"/>
    </xf>
    <xf numFmtId="0" fontId="9" fillId="0" borderId="40" xfId="0" applyFont="1" applyBorder="1" applyAlignment="1" applyProtection="1">
      <alignment horizontal="left" vertical="center" wrapText="1"/>
      <protection hidden="1"/>
    </xf>
    <xf numFmtId="0" fontId="22" fillId="14" borderId="13" xfId="0" applyFont="1" applyFill="1" applyBorder="1" applyAlignment="1" applyProtection="1">
      <alignment vertical="center"/>
      <protection locked="0"/>
    </xf>
    <xf numFmtId="0" fontId="21" fillId="0" borderId="40" xfId="0" applyFont="1" applyFill="1" applyBorder="1" applyAlignment="1" applyProtection="1">
      <alignment horizontal="left" vertical="center"/>
      <protection locked="0"/>
    </xf>
    <xf numFmtId="0" fontId="9" fillId="0" borderId="40" xfId="0" applyFont="1" applyFill="1" applyBorder="1" applyAlignment="1" applyProtection="1">
      <alignment vertical="center"/>
      <protection locked="0"/>
    </xf>
    <xf numFmtId="0" fontId="21" fillId="0" borderId="40" xfId="0" applyFont="1" applyFill="1" applyBorder="1" applyAlignment="1" applyProtection="1">
      <alignment vertical="center"/>
      <protection locked="0"/>
    </xf>
    <xf numFmtId="0" fontId="15" fillId="0" borderId="40" xfId="0" applyFont="1" applyFill="1" applyBorder="1" applyAlignment="1" applyProtection="1">
      <alignment horizontal="justify" vertical="center" wrapText="1"/>
      <protection hidden="1"/>
    </xf>
    <xf numFmtId="0" fontId="15" fillId="0" borderId="40" xfId="0" applyFont="1" applyFill="1" applyBorder="1" applyAlignment="1" applyProtection="1">
      <alignment horizontal="justify" vertical="center" wrapText="1"/>
      <protection locked="0"/>
    </xf>
    <xf numFmtId="0" fontId="15" fillId="0" borderId="40" xfId="0" applyFont="1" applyFill="1" applyBorder="1" applyAlignment="1" applyProtection="1">
      <alignment horizontal="left" vertical="top" wrapText="1"/>
      <protection hidden="1"/>
    </xf>
    <xf numFmtId="0" fontId="15" fillId="0" borderId="40" xfId="0" applyFont="1" applyFill="1" applyBorder="1" applyAlignment="1" applyProtection="1">
      <alignment horizontal="left" vertical="top" wrapText="1"/>
      <protection locked="0"/>
    </xf>
    <xf numFmtId="0" fontId="15" fillId="0" borderId="40" xfId="0" applyFont="1" applyFill="1" applyBorder="1" applyAlignment="1" applyProtection="1">
      <alignment horizontal="justify" vertical="top" wrapText="1"/>
      <protection hidden="1"/>
    </xf>
    <xf numFmtId="0" fontId="15" fillId="0" borderId="40" xfId="0" applyFont="1" applyFill="1" applyBorder="1" applyAlignment="1" applyProtection="1">
      <alignment horizontal="justify" vertical="top" wrapText="1"/>
      <protection locked="0"/>
    </xf>
    <xf numFmtId="0" fontId="15" fillId="0" borderId="40" xfId="0" applyFont="1" applyFill="1" applyBorder="1" applyAlignment="1" applyProtection="1">
      <alignment horizontal="left" vertical="center" wrapText="1"/>
      <protection hidden="1"/>
    </xf>
    <xf numFmtId="0" fontId="15" fillId="0" borderId="40" xfId="0" applyFont="1" applyFill="1" applyBorder="1" applyAlignment="1" applyProtection="1">
      <alignment horizontal="left" vertical="center" wrapText="1"/>
      <protection locked="0"/>
    </xf>
    <xf numFmtId="0" fontId="15" fillId="0" borderId="40" xfId="0" applyFont="1" applyFill="1" applyBorder="1" applyAlignment="1" applyProtection="1">
      <alignment horizontal="justify" vertical="center" wrapText="1"/>
      <protection hidden="1"/>
    </xf>
    <xf numFmtId="0" fontId="12" fillId="14" borderId="13" xfId="0" applyFont="1" applyFill="1" applyBorder="1" applyAlignment="1" applyProtection="1">
      <alignment horizontal="center" vertical="center" wrapText="1"/>
      <protection hidden="1"/>
    </xf>
    <xf numFmtId="0" fontId="13" fillId="6" borderId="0" xfId="0" applyFont="1" applyFill="1" applyBorder="1" applyAlignment="1" applyProtection="1">
      <alignment horizontal="center" vertical="center" wrapText="1"/>
      <protection hidden="1"/>
    </xf>
    <xf numFmtId="0" fontId="22" fillId="14" borderId="13" xfId="0" applyFont="1" applyFill="1" applyBorder="1" applyAlignment="1" applyProtection="1">
      <alignment horizontal="center" vertical="center" wrapText="1"/>
      <protection hidden="1"/>
    </xf>
    <xf numFmtId="0" fontId="12" fillId="14" borderId="13" xfId="0" applyFont="1" applyFill="1" applyBorder="1" applyAlignment="1" applyProtection="1">
      <alignment horizontal="center" vertical="center" wrapText="1"/>
      <protection hidden="1"/>
    </xf>
    <xf numFmtId="0" fontId="15" fillId="0" borderId="40" xfId="0" applyFont="1" applyFill="1" applyBorder="1" applyAlignment="1" applyProtection="1">
      <alignment horizontal="justify" vertical="center" wrapText="1"/>
      <protection hidden="1"/>
    </xf>
    <xf numFmtId="0" fontId="15" fillId="0" borderId="40" xfId="0" applyFont="1" applyFill="1" applyBorder="1" applyAlignment="1" applyProtection="1">
      <alignment horizontal="left" vertical="center" wrapText="1"/>
      <protection locked="0"/>
    </xf>
    <xf numFmtId="0" fontId="22" fillId="14" borderId="13" xfId="0" applyFont="1" applyFill="1" applyBorder="1" applyAlignment="1" applyProtection="1">
      <alignment horizontal="center" vertical="center" wrapText="1"/>
      <protection locked="0"/>
    </xf>
    <xf numFmtId="9" fontId="9" fillId="0" borderId="0" xfId="0" applyNumberFormat="1" applyFont="1" applyAlignment="1" applyProtection="1">
      <alignment horizontal="center" vertical="center"/>
      <protection locked="0"/>
    </xf>
    <xf numFmtId="0" fontId="10" fillId="0" borderId="40" xfId="0" applyFont="1" applyFill="1" applyBorder="1" applyAlignment="1" applyProtection="1">
      <alignment horizontal="left" vertical="center" wrapText="1"/>
      <protection locked="0"/>
    </xf>
    <xf numFmtId="0" fontId="10" fillId="0" borderId="40" xfId="0" applyFont="1" applyFill="1" applyBorder="1" applyAlignment="1" applyProtection="1">
      <alignment horizontal="center" vertical="center"/>
      <protection hidden="1"/>
    </xf>
    <xf numFmtId="0" fontId="10" fillId="0" borderId="40" xfId="0" applyFont="1" applyFill="1" applyBorder="1" applyAlignment="1" applyProtection="1">
      <alignment vertical="center" wrapText="1"/>
      <protection locked="0"/>
    </xf>
    <xf numFmtId="0" fontId="10" fillId="0" borderId="53" xfId="0" applyFont="1" applyBorder="1" applyAlignment="1">
      <alignment horizontal="center" vertical="center" wrapText="1"/>
    </xf>
    <xf numFmtId="0" fontId="10" fillId="0" borderId="40" xfId="0" applyFont="1" applyFill="1" applyBorder="1" applyAlignment="1" applyProtection="1">
      <alignment horizontal="center" vertical="center" wrapText="1"/>
      <protection locked="0"/>
    </xf>
    <xf numFmtId="0" fontId="10" fillId="0" borderId="18" xfId="0" applyFont="1" applyFill="1" applyBorder="1" applyAlignment="1" applyProtection="1">
      <alignment horizontal="left" vertical="top" wrapText="1"/>
      <protection locked="0"/>
    </xf>
    <xf numFmtId="0" fontId="35" fillId="6" borderId="0" xfId="0" applyFont="1" applyFill="1" applyBorder="1" applyAlignment="1" applyProtection="1">
      <alignment horizontal="center" vertical="center" wrapText="1"/>
      <protection hidden="1"/>
    </xf>
    <xf numFmtId="0" fontId="9" fillId="6" borderId="0" xfId="0" applyFont="1" applyFill="1" applyProtection="1">
      <protection locked="0"/>
    </xf>
    <xf numFmtId="0" fontId="21" fillId="6" borderId="40" xfId="0" applyFont="1" applyFill="1" applyBorder="1" applyAlignment="1" applyProtection="1">
      <alignment vertical="center" wrapText="1"/>
      <protection locked="0"/>
    </xf>
    <xf numFmtId="0" fontId="21" fillId="6" borderId="40" xfId="0" applyFont="1" applyFill="1" applyBorder="1" applyAlignment="1" applyProtection="1">
      <alignment horizontal="left" vertical="center"/>
      <protection locked="0"/>
    </xf>
    <xf numFmtId="0" fontId="21" fillId="0" borderId="17" xfId="0" applyFont="1" applyBorder="1" applyAlignment="1" applyProtection="1">
      <alignment horizontal="left" vertical="center"/>
      <protection locked="0"/>
    </xf>
    <xf numFmtId="0" fontId="21" fillId="6" borderId="40" xfId="2" applyFont="1" applyFill="1" applyBorder="1" applyAlignment="1" applyProtection="1">
      <alignment vertical="center" wrapText="1"/>
      <protection locked="0"/>
    </xf>
    <xf numFmtId="0" fontId="21" fillId="0" borderId="13" xfId="0" applyFont="1" applyBorder="1" applyAlignment="1" applyProtection="1">
      <alignment horizontal="left" vertical="center"/>
      <protection locked="0"/>
    </xf>
    <xf numFmtId="0" fontId="21" fillId="0" borderId="40" xfId="0" applyFont="1" applyBorder="1" applyAlignment="1" applyProtection="1">
      <alignment horizontal="left" vertical="center"/>
      <protection locked="0"/>
    </xf>
    <xf numFmtId="0" fontId="9" fillId="0" borderId="40" xfId="0" applyFont="1" applyFill="1" applyBorder="1" applyAlignment="1" applyProtection="1">
      <alignment horizontal="center" vertical="center"/>
      <protection locked="0"/>
    </xf>
    <xf numFmtId="0" fontId="9" fillId="7" borderId="40" xfId="0" applyFont="1" applyFill="1" applyBorder="1" applyAlignment="1" applyProtection="1">
      <alignment horizontal="left"/>
      <protection locked="0"/>
    </xf>
    <xf numFmtId="0" fontId="10" fillId="0" borderId="36" xfId="0" applyFont="1" applyFill="1" applyBorder="1" applyAlignment="1" applyProtection="1">
      <alignment vertical="center" wrapText="1"/>
      <protection locked="0"/>
    </xf>
    <xf numFmtId="0" fontId="10" fillId="0" borderId="24" xfId="0" applyFont="1" applyFill="1" applyBorder="1" applyAlignment="1" applyProtection="1">
      <alignment vertical="center" wrapText="1"/>
      <protection locked="0"/>
    </xf>
    <xf numFmtId="0" fontId="15" fillId="0" borderId="16" xfId="0" applyFont="1" applyFill="1" applyBorder="1" applyAlignment="1" applyProtection="1">
      <alignment vertical="center" wrapText="1"/>
      <protection locked="0"/>
    </xf>
    <xf numFmtId="0" fontId="15" fillId="0" borderId="16" xfId="0" applyFont="1" applyFill="1" applyBorder="1" applyAlignment="1" applyProtection="1">
      <alignment horizontal="left" wrapText="1"/>
      <protection locked="0"/>
    </xf>
    <xf numFmtId="0" fontId="10" fillId="0" borderId="18" xfId="0" applyFont="1" applyFill="1" applyBorder="1" applyAlignment="1" applyProtection="1">
      <alignment horizontal="center" vertical="center" wrapText="1"/>
      <protection locked="0"/>
    </xf>
    <xf numFmtId="0" fontId="21" fillId="6" borderId="19" xfId="0" applyFont="1" applyFill="1" applyBorder="1" applyAlignment="1" applyProtection="1">
      <alignment horizontal="center" vertical="center"/>
      <protection hidden="1"/>
    </xf>
    <xf numFmtId="0" fontId="11" fillId="0" borderId="16" xfId="0" applyFont="1" applyFill="1" applyBorder="1" applyAlignment="1" applyProtection="1">
      <alignment horizontal="center" vertical="center" wrapText="1"/>
      <protection hidden="1"/>
    </xf>
    <xf numFmtId="0" fontId="21" fillId="0" borderId="53" xfId="0" applyFont="1" applyBorder="1" applyAlignment="1" applyProtection="1">
      <alignment horizontal="center" vertical="center" wrapText="1"/>
      <protection locked="0"/>
    </xf>
    <xf numFmtId="0" fontId="21" fillId="0" borderId="53" xfId="0" applyFont="1" applyBorder="1" applyAlignment="1" applyProtection="1">
      <alignment horizontal="center" vertical="center" wrapText="1"/>
      <protection locked="0"/>
    </xf>
    <xf numFmtId="0" fontId="21" fillId="0" borderId="40" xfId="0" applyFont="1" applyBorder="1" applyAlignment="1" applyProtection="1">
      <alignment horizontal="left" vertical="center" wrapText="1"/>
      <protection locked="0"/>
    </xf>
    <xf numFmtId="0" fontId="21" fillId="0" borderId="40" xfId="0" applyFont="1" applyBorder="1" applyAlignment="1" applyProtection="1">
      <alignment horizontal="center" vertical="center" wrapText="1"/>
      <protection locked="0"/>
    </xf>
    <xf numFmtId="0" fontId="15" fillId="0" borderId="40" xfId="0" applyFont="1" applyFill="1" applyBorder="1" applyAlignment="1" applyProtection="1">
      <alignment horizontal="justify" vertical="center" wrapText="1"/>
      <protection hidden="1"/>
    </xf>
    <xf numFmtId="0" fontId="21" fillId="0" borderId="40" xfId="0" applyFont="1" applyFill="1" applyBorder="1" applyAlignment="1" applyProtection="1">
      <alignment vertical="center" wrapText="1"/>
      <protection locked="0"/>
    </xf>
    <xf numFmtId="0" fontId="21" fillId="0" borderId="40" xfId="0" applyFont="1" applyBorder="1" applyAlignment="1" applyProtection="1">
      <alignment vertical="center" wrapText="1"/>
      <protection locked="0"/>
    </xf>
    <xf numFmtId="0" fontId="9" fillId="0" borderId="40" xfId="0" applyFont="1" applyBorder="1" applyAlignment="1" applyProtection="1">
      <alignment vertical="center"/>
      <protection locked="0"/>
    </xf>
    <xf numFmtId="0" fontId="9" fillId="0" borderId="53" xfId="0" applyFont="1" applyBorder="1" applyAlignment="1" applyProtection="1">
      <alignment horizontal="center" vertical="center"/>
      <protection locked="0"/>
    </xf>
    <xf numFmtId="0" fontId="21" fillId="0" borderId="53" xfId="0" applyFont="1" applyBorder="1" applyAlignment="1" applyProtection="1">
      <alignment horizontal="center" vertical="center"/>
      <protection locked="0"/>
    </xf>
    <xf numFmtId="0" fontId="35" fillId="0" borderId="0" xfId="0" applyFont="1" applyAlignment="1" applyProtection="1">
      <alignment wrapText="1"/>
      <protection locked="0"/>
    </xf>
    <xf numFmtId="0" fontId="35" fillId="0" borderId="0" xfId="0" applyFont="1" applyProtection="1">
      <protection locked="0"/>
    </xf>
    <xf numFmtId="0" fontId="35" fillId="0" borderId="0" xfId="0" applyFont="1" applyAlignment="1" applyProtection="1">
      <alignment horizontal="left" wrapText="1"/>
      <protection locked="0"/>
    </xf>
    <xf numFmtId="0" fontId="35" fillId="0" borderId="0" xfId="0" applyFont="1" applyFill="1" applyBorder="1" applyProtection="1">
      <protection locked="0"/>
    </xf>
    <xf numFmtId="0" fontId="35" fillId="0" borderId="0" xfId="0" applyFont="1" applyAlignment="1" applyProtection="1">
      <alignment wrapText="1"/>
      <protection hidden="1"/>
    </xf>
    <xf numFmtId="0" fontId="21" fillId="0" borderId="17" xfId="0" applyFont="1" applyBorder="1" applyAlignment="1" applyProtection="1">
      <alignment vertical="center"/>
      <protection locked="0"/>
    </xf>
    <xf numFmtId="0" fontId="15" fillId="0" borderId="15" xfId="0" applyFont="1" applyBorder="1" applyAlignment="1" applyProtection="1">
      <alignment horizontal="justify" vertical="top" wrapText="1"/>
      <protection locked="0"/>
    </xf>
    <xf numFmtId="0" fontId="15" fillId="0" borderId="17" xfId="0" applyFont="1" applyBorder="1" applyAlignment="1" applyProtection="1">
      <alignment horizontal="justify" vertical="top" wrapText="1"/>
      <protection locked="0"/>
    </xf>
    <xf numFmtId="0" fontId="9" fillId="0" borderId="52" xfId="0" applyFont="1" applyBorder="1" applyAlignment="1" applyProtection="1">
      <alignment vertical="center" wrapText="1"/>
      <protection hidden="1"/>
    </xf>
    <xf numFmtId="0" fontId="15" fillId="0" borderId="24" xfId="0" applyFont="1" applyFill="1" applyBorder="1" applyAlignment="1" applyProtection="1">
      <alignment horizontal="justify" vertical="top" wrapText="1"/>
      <protection hidden="1"/>
    </xf>
    <xf numFmtId="0" fontId="15" fillId="0" borderId="17" xfId="0" applyFont="1" applyBorder="1" applyAlignment="1" applyProtection="1">
      <alignment horizontal="left" vertical="top" wrapText="1"/>
      <protection locked="0"/>
    </xf>
    <xf numFmtId="0" fontId="12" fillId="14" borderId="13" xfId="0" applyFont="1" applyFill="1" applyBorder="1" applyAlignment="1" applyProtection="1">
      <alignment horizontal="center" vertical="top" wrapText="1"/>
      <protection hidden="1"/>
    </xf>
    <xf numFmtId="0" fontId="9" fillId="0" borderId="40" xfId="0" applyFont="1" applyBorder="1" applyAlignment="1" applyProtection="1">
      <alignment horizontal="center" vertical="center" wrapText="1"/>
      <protection locked="0"/>
    </xf>
    <xf numFmtId="0" fontId="24" fillId="17" borderId="56" xfId="0" applyFont="1" applyFill="1" applyBorder="1" applyAlignment="1" applyProtection="1">
      <alignment horizontal="center" vertical="center" wrapText="1"/>
      <protection locked="0"/>
    </xf>
    <xf numFmtId="0" fontId="9" fillId="0" borderId="61" xfId="0" applyFont="1" applyBorder="1" applyAlignment="1" applyProtection="1">
      <alignment horizontal="center" vertical="center" wrapText="1"/>
      <protection locked="0"/>
    </xf>
    <xf numFmtId="0" fontId="15" fillId="0" borderId="17" xfId="0" applyFont="1" applyFill="1" applyBorder="1" applyAlignment="1" applyProtection="1">
      <alignment horizontal="justify" vertical="center" wrapText="1"/>
      <protection hidden="1"/>
    </xf>
    <xf numFmtId="0" fontId="15" fillId="0" borderId="17" xfId="0" applyFont="1" applyFill="1" applyBorder="1" applyAlignment="1" applyProtection="1">
      <alignment horizontal="center" vertical="center" wrapText="1"/>
      <protection hidden="1"/>
    </xf>
    <xf numFmtId="0" fontId="15" fillId="0" borderId="24" xfId="0" applyFont="1" applyFill="1" applyBorder="1" applyAlignment="1" applyProtection="1">
      <alignment horizontal="justify" vertical="center" wrapText="1"/>
      <protection hidden="1"/>
    </xf>
    <xf numFmtId="0" fontId="22" fillId="14" borderId="49" xfId="0" applyFont="1" applyFill="1" applyBorder="1" applyAlignment="1" applyProtection="1">
      <alignment horizontal="center" vertical="center" wrapText="1"/>
      <protection hidden="1"/>
    </xf>
    <xf numFmtId="0" fontId="15" fillId="0" borderId="40" xfId="0" applyFont="1" applyFill="1" applyBorder="1" applyAlignment="1" applyProtection="1">
      <alignment horizontal="left" vertical="center" wrapText="1"/>
      <protection locked="0"/>
    </xf>
    <xf numFmtId="0" fontId="10" fillId="0" borderId="40" xfId="0" applyFont="1" applyFill="1" applyBorder="1" applyAlignment="1" applyProtection="1">
      <alignment horizontal="center" vertical="center" wrapText="1"/>
      <protection locked="0"/>
    </xf>
    <xf numFmtId="0" fontId="10" fillId="0" borderId="31" xfId="0" applyFont="1" applyFill="1" applyBorder="1" applyAlignment="1" applyProtection="1">
      <alignment horizontal="left" vertical="center" wrapText="1"/>
      <protection locked="0"/>
    </xf>
    <xf numFmtId="0" fontId="15" fillId="0" borderId="31" xfId="0" applyFont="1" applyFill="1" applyBorder="1" applyAlignment="1" applyProtection="1">
      <alignment horizontal="left" vertical="center" wrapText="1"/>
      <protection locked="0"/>
    </xf>
    <xf numFmtId="0" fontId="24" fillId="17" borderId="62" xfId="0" applyFont="1" applyFill="1" applyBorder="1" applyAlignment="1" applyProtection="1">
      <alignment horizontal="center" vertical="center" wrapText="1"/>
      <protection locked="0"/>
    </xf>
    <xf numFmtId="0" fontId="24" fillId="17" borderId="40" xfId="0" applyFont="1" applyFill="1" applyBorder="1" applyAlignment="1" applyProtection="1">
      <alignment horizontal="center" vertical="center" wrapText="1"/>
      <protection locked="0"/>
    </xf>
    <xf numFmtId="0" fontId="24" fillId="17" borderId="0" xfId="0" applyFont="1" applyFill="1" applyBorder="1" applyAlignment="1" applyProtection="1">
      <alignment horizontal="center" vertical="center" wrapText="1"/>
      <protection locked="0"/>
    </xf>
    <xf numFmtId="0" fontId="22" fillId="14" borderId="49" xfId="0" applyNumberFormat="1" applyFont="1" applyFill="1" applyBorder="1" applyAlignment="1" applyProtection="1">
      <alignment horizontal="center" vertical="center" wrapText="1"/>
      <protection hidden="1"/>
    </xf>
    <xf numFmtId="0" fontId="24" fillId="17" borderId="65" xfId="0" applyNumberFormat="1" applyFont="1" applyFill="1" applyBorder="1" applyAlignment="1" applyProtection="1">
      <alignment vertical="center" wrapText="1"/>
      <protection locked="0"/>
    </xf>
    <xf numFmtId="0" fontId="9" fillId="0" borderId="53" xfId="0" applyFont="1" applyBorder="1" applyAlignment="1" applyProtection="1">
      <alignment horizontal="center" vertical="center" wrapText="1"/>
      <protection locked="0"/>
    </xf>
    <xf numFmtId="0" fontId="10" fillId="0" borderId="40" xfId="0" applyFont="1" applyBorder="1" applyAlignment="1" applyProtection="1">
      <alignment horizontal="left" vertical="center" wrapText="1"/>
      <protection locked="0"/>
    </xf>
    <xf numFmtId="0" fontId="15" fillId="0" borderId="0" xfId="0" applyFont="1" applyFill="1" applyBorder="1" applyAlignment="1" applyProtection="1">
      <alignment vertical="center" wrapText="1"/>
      <protection locked="0"/>
    </xf>
    <xf numFmtId="0" fontId="21" fillId="0" borderId="53" xfId="0" applyFont="1" applyBorder="1" applyAlignment="1" applyProtection="1">
      <alignment horizontal="center" vertical="center" wrapText="1"/>
      <protection locked="0"/>
    </xf>
    <xf numFmtId="0" fontId="21" fillId="0" borderId="40" xfId="0" applyFont="1" applyBorder="1" applyAlignment="1" applyProtection="1">
      <alignment horizontal="center" vertical="center" wrapText="1"/>
      <protection locked="0"/>
    </xf>
    <xf numFmtId="0" fontId="21" fillId="0" borderId="40" xfId="0" applyFont="1" applyBorder="1" applyAlignment="1" applyProtection="1">
      <alignment vertical="center" wrapText="1"/>
      <protection locked="0"/>
    </xf>
    <xf numFmtId="0" fontId="15" fillId="0" borderId="40" xfId="0" applyFont="1" applyFill="1" applyBorder="1" applyAlignment="1" applyProtection="1">
      <alignment horizontal="justify" vertical="center" wrapText="1"/>
      <protection hidden="1"/>
    </xf>
    <xf numFmtId="0" fontId="21" fillId="0" borderId="0" xfId="0" applyFont="1" applyAlignment="1" applyProtection="1">
      <alignment horizontal="left" vertical="top" wrapText="1"/>
      <protection locked="0"/>
    </xf>
    <xf numFmtId="0" fontId="36" fillId="0" borderId="0" xfId="0" applyFont="1" applyProtection="1">
      <protection locked="0"/>
    </xf>
    <xf numFmtId="0" fontId="36" fillId="0" borderId="0" xfId="0" applyFont="1" applyAlignment="1" applyProtection="1">
      <protection locked="0"/>
    </xf>
    <xf numFmtId="0" fontId="21" fillId="0" borderId="53" xfId="0" applyFont="1" applyBorder="1" applyAlignment="1" applyProtection="1">
      <alignment horizontal="left" vertical="center" wrapText="1"/>
      <protection locked="0"/>
    </xf>
    <xf numFmtId="0" fontId="22" fillId="14" borderId="28" xfId="0" applyFont="1" applyFill="1" applyBorder="1" applyAlignment="1" applyProtection="1">
      <alignment horizontal="center" vertical="center"/>
      <protection hidden="1"/>
    </xf>
    <xf numFmtId="0" fontId="22" fillId="14" borderId="29" xfId="0" applyFont="1" applyFill="1" applyBorder="1" applyAlignment="1" applyProtection="1">
      <alignment horizontal="center" vertical="center"/>
      <protection hidden="1"/>
    </xf>
    <xf numFmtId="0" fontId="22" fillId="14" borderId="30" xfId="0" applyFont="1" applyFill="1" applyBorder="1" applyAlignment="1" applyProtection="1">
      <alignment horizontal="center" vertical="center"/>
      <protection hidden="1"/>
    </xf>
    <xf numFmtId="0" fontId="10" fillId="6" borderId="28" xfId="0" applyFont="1" applyFill="1" applyBorder="1" applyAlignment="1" applyProtection="1">
      <alignment horizontal="justify" vertical="center" wrapText="1"/>
      <protection locked="0"/>
    </xf>
    <xf numFmtId="0" fontId="10" fillId="6" borderId="29" xfId="0" applyFont="1" applyFill="1" applyBorder="1" applyAlignment="1" applyProtection="1">
      <alignment horizontal="justify" vertical="center" wrapText="1"/>
      <protection locked="0"/>
    </xf>
    <xf numFmtId="0" fontId="10" fillId="6" borderId="30" xfId="0" applyFont="1" applyFill="1" applyBorder="1" applyAlignment="1" applyProtection="1">
      <alignment horizontal="justify" vertical="center" wrapText="1"/>
      <protection locked="0"/>
    </xf>
    <xf numFmtId="0" fontId="25" fillId="6" borderId="0" xfId="0" applyFont="1" applyFill="1" applyBorder="1" applyAlignment="1" applyProtection="1">
      <alignment horizontal="center" vertical="top" wrapText="1"/>
      <protection hidden="1"/>
    </xf>
    <xf numFmtId="0" fontId="10" fillId="6" borderId="1" xfId="0" applyFont="1" applyFill="1" applyBorder="1" applyAlignment="1" applyProtection="1">
      <alignment horizontal="center" vertical="center" wrapText="1"/>
      <protection locked="0"/>
    </xf>
    <xf numFmtId="0" fontId="10" fillId="6" borderId="28" xfId="0" applyFont="1" applyFill="1" applyBorder="1" applyAlignment="1" applyProtection="1">
      <alignment horizontal="justify" vertical="top" wrapText="1"/>
      <protection locked="0"/>
    </xf>
    <xf numFmtId="0" fontId="10" fillId="6" borderId="29" xfId="0" applyFont="1" applyFill="1" applyBorder="1" applyAlignment="1" applyProtection="1">
      <alignment horizontal="justify" vertical="top" wrapText="1"/>
      <protection locked="0"/>
    </xf>
    <xf numFmtId="0" fontId="10" fillId="6" borderId="30" xfId="0" applyFont="1" applyFill="1" applyBorder="1" applyAlignment="1" applyProtection="1">
      <alignment horizontal="justify" vertical="top" wrapText="1"/>
      <protection locked="0"/>
    </xf>
    <xf numFmtId="0" fontId="10" fillId="6" borderId="3"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protection locked="0"/>
    </xf>
    <xf numFmtId="0" fontId="8" fillId="6" borderId="0" xfId="0" applyFont="1" applyFill="1" applyAlignment="1" applyProtection="1">
      <alignment horizontal="left" vertical="top" wrapText="1"/>
      <protection hidden="1"/>
    </xf>
    <xf numFmtId="0" fontId="10" fillId="0" borderId="1" xfId="0" applyFont="1" applyBorder="1" applyAlignment="1" applyProtection="1">
      <alignment horizontal="center" vertical="center" wrapText="1"/>
      <protection locked="0"/>
    </xf>
    <xf numFmtId="49" fontId="15" fillId="0" borderId="28" xfId="0" applyNumberFormat="1" applyFont="1" applyFill="1" applyBorder="1" applyAlignment="1" applyProtection="1">
      <alignment horizontal="justify" vertical="top" wrapText="1"/>
      <protection locked="0"/>
    </xf>
    <xf numFmtId="49" fontId="15" fillId="0" borderId="29" xfId="0" applyNumberFormat="1" applyFont="1" applyFill="1" applyBorder="1" applyAlignment="1" applyProtection="1">
      <alignment horizontal="justify" vertical="top"/>
      <protection locked="0"/>
    </xf>
    <xf numFmtId="49" fontId="15" fillId="0" borderId="30" xfId="0" applyNumberFormat="1" applyFont="1" applyFill="1" applyBorder="1" applyAlignment="1" applyProtection="1">
      <alignment horizontal="justify" vertical="top"/>
      <protection locked="0"/>
    </xf>
    <xf numFmtId="0" fontId="10" fillId="6" borderId="31" xfId="0" applyFont="1" applyFill="1" applyBorder="1" applyAlignment="1" applyProtection="1">
      <alignment horizontal="justify" vertical="center" wrapText="1"/>
      <protection locked="0"/>
    </xf>
    <xf numFmtId="0" fontId="10" fillId="6" borderId="26" xfId="0" applyFont="1" applyFill="1" applyBorder="1" applyAlignment="1" applyProtection="1">
      <alignment horizontal="justify" vertical="center" wrapText="1"/>
      <protection locked="0"/>
    </xf>
    <xf numFmtId="0" fontId="10" fillId="6" borderId="27" xfId="0" applyFont="1" applyFill="1" applyBorder="1" applyAlignment="1" applyProtection="1">
      <alignment horizontal="justify" vertical="center" wrapText="1"/>
      <protection locked="0"/>
    </xf>
    <xf numFmtId="0" fontId="15" fillId="6" borderId="28" xfId="0" applyFont="1" applyFill="1" applyBorder="1" applyAlignment="1" applyProtection="1">
      <alignment horizontal="justify" vertical="top" wrapText="1"/>
      <protection locked="0"/>
    </xf>
    <xf numFmtId="0" fontId="15" fillId="6" borderId="29" xfId="0" applyFont="1" applyFill="1" applyBorder="1" applyAlignment="1" applyProtection="1">
      <alignment horizontal="justify" vertical="top" wrapText="1"/>
      <protection locked="0"/>
    </xf>
    <xf numFmtId="0" fontId="15" fillId="6" borderId="30" xfId="0" applyFont="1" applyFill="1" applyBorder="1" applyAlignment="1" applyProtection="1">
      <alignment horizontal="justify" vertical="top" wrapText="1"/>
      <protection locked="0"/>
    </xf>
    <xf numFmtId="0" fontId="10" fillId="0" borderId="40" xfId="0" applyFont="1" applyBorder="1" applyAlignment="1" applyProtection="1">
      <alignment horizontal="justify" vertical="center" wrapText="1"/>
      <protection locked="0"/>
    </xf>
    <xf numFmtId="0" fontId="10" fillId="0" borderId="40" xfId="0" applyFont="1" applyBorder="1" applyAlignment="1">
      <alignment vertical="top" wrapText="1"/>
    </xf>
    <xf numFmtId="0" fontId="10" fillId="0" borderId="40" xfId="0" applyFont="1" applyBorder="1" applyAlignment="1" applyProtection="1">
      <alignment horizontal="left" vertical="center" wrapText="1"/>
      <protection hidden="1"/>
    </xf>
    <xf numFmtId="0" fontId="10" fillId="0" borderId="40" xfId="0" applyFont="1" applyBorder="1" applyAlignment="1">
      <alignment horizontal="left" vertical="center" wrapText="1"/>
    </xf>
    <xf numFmtId="0" fontId="15" fillId="0" borderId="40" xfId="0" applyFont="1" applyBorder="1" applyAlignment="1" applyProtection="1">
      <alignment horizontal="justify" vertical="center" wrapText="1"/>
      <protection locked="0"/>
    </xf>
    <xf numFmtId="0" fontId="10" fillId="0" borderId="16" xfId="0" applyFont="1" applyBorder="1" applyAlignment="1" applyProtection="1">
      <alignment horizontal="justify" vertical="center" wrapText="1"/>
      <protection hidden="1"/>
    </xf>
    <xf numFmtId="0" fontId="10" fillId="0" borderId="31" xfId="0" applyFont="1" applyBorder="1" applyAlignment="1" applyProtection="1">
      <alignment horizontal="justify" vertical="center" wrapText="1"/>
      <protection locked="0"/>
    </xf>
    <xf numFmtId="0" fontId="10" fillId="0" borderId="26" xfId="0" applyFont="1" applyBorder="1" applyAlignment="1" applyProtection="1">
      <alignment horizontal="justify" vertical="center" wrapText="1"/>
      <protection locked="0"/>
    </xf>
    <xf numFmtId="0" fontId="10" fillId="0" borderId="27" xfId="0" applyFont="1" applyBorder="1" applyAlignment="1" applyProtection="1">
      <alignment horizontal="justify" vertical="center" wrapText="1"/>
      <protection locked="0"/>
    </xf>
    <xf numFmtId="0" fontId="15" fillId="0" borderId="31" xfId="0" applyFont="1" applyBorder="1" applyAlignment="1" applyProtection="1">
      <alignment horizontal="justify" vertical="center" wrapText="1"/>
      <protection locked="0"/>
    </xf>
    <xf numFmtId="0" fontId="15" fillId="0" borderId="26" xfId="0" applyFont="1" applyBorder="1" applyAlignment="1" applyProtection="1">
      <alignment horizontal="justify" vertical="center" wrapText="1"/>
      <protection locked="0"/>
    </xf>
    <xf numFmtId="0" fontId="15" fillId="0" borderId="27" xfId="0" applyFont="1" applyBorder="1" applyAlignment="1" applyProtection="1">
      <alignment horizontal="justify" vertical="center" wrapText="1"/>
      <protection locked="0"/>
    </xf>
    <xf numFmtId="0" fontId="10" fillId="0" borderId="63" xfId="0" applyFont="1" applyBorder="1" applyAlignment="1" applyProtection="1">
      <alignment horizontal="left" vertical="center" wrapText="1"/>
      <protection hidden="1"/>
    </xf>
    <xf numFmtId="0" fontId="10" fillId="0" borderId="66" xfId="0" applyFont="1" applyBorder="1" applyAlignment="1" applyProtection="1">
      <alignment horizontal="left" vertical="center" wrapText="1"/>
      <protection hidden="1"/>
    </xf>
    <xf numFmtId="0" fontId="10" fillId="0" borderId="25" xfId="0" applyFont="1" applyBorder="1" applyAlignment="1" applyProtection="1">
      <alignment horizontal="left" vertical="center" wrapText="1"/>
      <protection hidden="1"/>
    </xf>
    <xf numFmtId="0" fontId="10" fillId="0" borderId="62" xfId="0" applyFont="1" applyBorder="1" applyAlignment="1" applyProtection="1">
      <alignment horizontal="left" vertical="center" wrapText="1"/>
      <protection hidden="1"/>
    </xf>
    <xf numFmtId="0" fontId="10" fillId="0" borderId="64" xfId="0" applyFont="1" applyBorder="1" applyAlignment="1" applyProtection="1">
      <alignment horizontal="left" vertical="center" wrapText="1"/>
      <protection hidden="1"/>
    </xf>
    <xf numFmtId="0" fontId="10" fillId="0" borderId="56" xfId="0" applyFont="1" applyBorder="1" applyAlignment="1" applyProtection="1">
      <alignment horizontal="left" vertical="center" wrapText="1"/>
      <protection hidden="1"/>
    </xf>
    <xf numFmtId="0" fontId="10" fillId="0" borderId="31" xfId="0" applyFont="1" applyBorder="1" applyAlignment="1" applyProtection="1">
      <alignment horizontal="left" vertical="center" wrapText="1"/>
      <protection locked="0"/>
    </xf>
    <xf numFmtId="0" fontId="10" fillId="0" borderId="26" xfId="0" applyFont="1" applyBorder="1" applyAlignment="1" applyProtection="1">
      <alignment horizontal="left" vertical="center" wrapText="1"/>
      <protection locked="0"/>
    </xf>
    <xf numFmtId="0" fontId="10" fillId="0" borderId="27" xfId="0" applyFont="1" applyBorder="1" applyAlignment="1" applyProtection="1">
      <alignment horizontal="left" vertical="center" wrapText="1"/>
      <protection locked="0"/>
    </xf>
    <xf numFmtId="0" fontId="10" fillId="0" borderId="31" xfId="0" applyFont="1" applyBorder="1" applyAlignment="1" applyProtection="1">
      <alignment vertical="center" wrapText="1"/>
      <protection locked="0"/>
    </xf>
    <xf numFmtId="0" fontId="10" fillId="0" borderId="26" xfId="0" applyFont="1" applyBorder="1" applyAlignment="1" applyProtection="1">
      <alignment vertical="center" wrapText="1"/>
      <protection locked="0"/>
    </xf>
    <xf numFmtId="0" fontId="10" fillId="0" borderId="27" xfId="0" applyFont="1" applyBorder="1" applyAlignment="1" applyProtection="1">
      <alignment vertical="center" wrapText="1"/>
      <protection locked="0"/>
    </xf>
    <xf numFmtId="0" fontId="22" fillId="14" borderId="51" xfId="0" applyFont="1" applyFill="1" applyBorder="1" applyAlignment="1" applyProtection="1">
      <alignment horizontal="center"/>
      <protection hidden="1"/>
    </xf>
    <xf numFmtId="0" fontId="22" fillId="14" borderId="16" xfId="0" applyFont="1" applyFill="1" applyBorder="1" applyAlignment="1" applyProtection="1">
      <alignment horizontal="center" vertical="center"/>
      <protection hidden="1"/>
    </xf>
    <xf numFmtId="0" fontId="10" fillId="0" borderId="40" xfId="0" applyFont="1" applyBorder="1" applyAlignment="1" applyProtection="1">
      <alignment horizontal="justify" vertical="center" wrapText="1"/>
      <protection hidden="1"/>
    </xf>
    <xf numFmtId="0" fontId="15" fillId="0" borderId="16" xfId="0" applyFont="1" applyBorder="1" applyAlignment="1" applyProtection="1">
      <alignment horizontal="justify" vertical="center" wrapText="1"/>
      <protection hidden="1"/>
    </xf>
    <xf numFmtId="0" fontId="15" fillId="6" borderId="31" xfId="0" applyFont="1" applyFill="1" applyBorder="1" applyAlignment="1" applyProtection="1">
      <alignment horizontal="left" vertical="center" wrapText="1"/>
      <protection locked="0"/>
    </xf>
    <xf numFmtId="0" fontId="15" fillId="6" borderId="26" xfId="0" applyFont="1" applyFill="1" applyBorder="1" applyAlignment="1" applyProtection="1">
      <alignment horizontal="left" vertical="center" wrapText="1"/>
      <protection locked="0"/>
    </xf>
    <xf numFmtId="0" fontId="15" fillId="6" borderId="27" xfId="0" applyFont="1" applyFill="1" applyBorder="1" applyAlignment="1" applyProtection="1">
      <alignment horizontal="left" vertical="center" wrapText="1"/>
      <protection locked="0"/>
    </xf>
    <xf numFmtId="0" fontId="8" fillId="0" borderId="0" xfId="0" applyFont="1" applyBorder="1" applyAlignment="1" applyProtection="1">
      <alignment horizontal="left" vertical="top" wrapText="1"/>
      <protection hidden="1"/>
    </xf>
    <xf numFmtId="0" fontId="8" fillId="0" borderId="6" xfId="0" applyFont="1" applyBorder="1" applyAlignment="1" applyProtection="1">
      <alignment horizontal="left"/>
      <protection hidden="1"/>
    </xf>
    <xf numFmtId="0" fontId="8" fillId="0" borderId="0" xfId="0" applyFont="1" applyBorder="1" applyAlignment="1" applyProtection="1">
      <alignment horizontal="left"/>
      <protection hidden="1"/>
    </xf>
    <xf numFmtId="0" fontId="15" fillId="0" borderId="31" xfId="0" applyFont="1" applyBorder="1" applyAlignment="1" applyProtection="1">
      <alignment horizontal="left" vertical="center" wrapText="1"/>
      <protection locked="0"/>
    </xf>
    <xf numFmtId="0" fontId="15" fillId="0" borderId="26" xfId="0" applyFont="1" applyBorder="1" applyAlignment="1" applyProtection="1">
      <alignment horizontal="left" vertical="center" wrapText="1"/>
      <protection locked="0"/>
    </xf>
    <xf numFmtId="0" fontId="15" fillId="0" borderId="27" xfId="0" applyFont="1" applyBorder="1" applyAlignment="1" applyProtection="1">
      <alignment horizontal="left" vertical="center" wrapText="1"/>
      <protection locked="0"/>
    </xf>
    <xf numFmtId="0" fontId="10" fillId="6" borderId="31" xfId="0" applyFont="1" applyFill="1" applyBorder="1" applyAlignment="1" applyProtection="1">
      <alignment horizontal="left" vertical="center" wrapText="1"/>
      <protection locked="0"/>
    </xf>
    <xf numFmtId="0" fontId="10" fillId="6" borderId="26" xfId="0" applyFont="1" applyFill="1" applyBorder="1" applyAlignment="1" applyProtection="1">
      <alignment horizontal="left" vertical="center" wrapText="1"/>
      <protection locked="0"/>
    </xf>
    <xf numFmtId="0" fontId="10" fillId="6" borderId="27" xfId="0" applyFont="1" applyFill="1" applyBorder="1" applyAlignment="1" applyProtection="1">
      <alignment horizontal="left" vertical="center" wrapText="1"/>
      <protection locked="0"/>
    </xf>
    <xf numFmtId="0" fontId="22" fillId="14" borderId="16" xfId="0" applyFont="1" applyFill="1" applyBorder="1" applyAlignment="1" applyProtection="1">
      <alignment horizontal="center" vertical="center" wrapText="1"/>
      <protection hidden="1"/>
    </xf>
    <xf numFmtId="0" fontId="25" fillId="0" borderId="0" xfId="0" applyFont="1" applyBorder="1" applyAlignment="1" applyProtection="1">
      <alignment horizontal="center" vertical="top" wrapText="1"/>
      <protection hidden="1"/>
    </xf>
    <xf numFmtId="0" fontId="25" fillId="0" borderId="0" xfId="0" applyFont="1" applyBorder="1" applyAlignment="1" applyProtection="1">
      <alignment horizontal="center" vertical="top"/>
      <protection hidden="1"/>
    </xf>
    <xf numFmtId="0" fontId="10" fillId="6" borderId="1" xfId="0" applyFont="1" applyFill="1" applyBorder="1" applyAlignment="1" applyProtection="1">
      <alignment horizontal="center" vertical="center" wrapText="1"/>
      <protection hidden="1"/>
    </xf>
    <xf numFmtId="49" fontId="10" fillId="6" borderId="1" xfId="0" applyNumberFormat="1" applyFont="1" applyFill="1" applyBorder="1" applyAlignment="1" applyProtection="1">
      <alignment horizontal="center" vertical="center" wrapText="1"/>
      <protection hidden="1"/>
    </xf>
    <xf numFmtId="0" fontId="22" fillId="14" borderId="49" xfId="0" applyFont="1" applyFill="1" applyBorder="1" applyAlignment="1" applyProtection="1">
      <alignment horizontal="center" vertical="center" wrapText="1"/>
      <protection hidden="1"/>
    </xf>
    <xf numFmtId="0" fontId="22" fillId="14" borderId="16" xfId="0" applyFont="1" applyFill="1" applyBorder="1" applyAlignment="1" applyProtection="1">
      <alignment horizontal="center"/>
      <protection hidden="1"/>
    </xf>
    <xf numFmtId="0" fontId="10" fillId="0" borderId="3"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21" fillId="0" borderId="52"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9" fillId="12" borderId="52" xfId="0" applyFont="1" applyFill="1" applyBorder="1" applyAlignment="1" applyProtection="1">
      <alignment horizontal="center" vertical="center" wrapText="1"/>
      <protection hidden="1"/>
    </xf>
    <xf numFmtId="0" fontId="9" fillId="12" borderId="54" xfId="0" applyFont="1" applyFill="1" applyBorder="1" applyAlignment="1" applyProtection="1">
      <alignment horizontal="center" vertical="center" wrapText="1"/>
      <protection hidden="1"/>
    </xf>
    <xf numFmtId="0" fontId="9" fillId="12" borderId="53" xfId="0" applyFont="1" applyFill="1" applyBorder="1" applyAlignment="1" applyProtection="1">
      <alignment horizontal="center" vertical="center" wrapText="1"/>
      <protection hidden="1"/>
    </xf>
    <xf numFmtId="0" fontId="21" fillId="0" borderId="41"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1" fillId="0" borderId="45" xfId="0" applyFont="1" applyBorder="1" applyAlignment="1" applyProtection="1">
      <alignment horizontal="center" vertical="center" wrapText="1"/>
      <protection locked="0"/>
    </xf>
    <xf numFmtId="0" fontId="21" fillId="0" borderId="40" xfId="0" applyFont="1" applyBorder="1" applyAlignment="1" applyProtection="1">
      <alignment horizontal="center" vertical="center" wrapText="1"/>
      <protection locked="0"/>
    </xf>
    <xf numFmtId="0" fontId="21" fillId="0" borderId="52" xfId="0" applyFont="1" applyBorder="1" applyAlignment="1" applyProtection="1">
      <alignment horizontal="center" vertical="center"/>
      <protection locked="0"/>
    </xf>
    <xf numFmtId="0" fontId="21" fillId="0" borderId="40" xfId="0" applyFont="1" applyBorder="1" applyAlignment="1" applyProtection="1">
      <alignment horizontal="left" vertical="center" wrapText="1"/>
      <protection locked="0"/>
    </xf>
    <xf numFmtId="0" fontId="21" fillId="0" borderId="57" xfId="0" applyFont="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21" fillId="0" borderId="53" xfId="0" applyFont="1" applyBorder="1" applyAlignment="1" applyProtection="1">
      <alignment horizontal="center" vertical="center"/>
      <protection locked="0"/>
    </xf>
    <xf numFmtId="0" fontId="21" fillId="0" borderId="53" xfId="0" applyFont="1" applyBorder="1" applyAlignment="1" applyProtection="1">
      <alignment horizontal="left" vertical="center" wrapText="1"/>
      <protection locked="0"/>
    </xf>
    <xf numFmtId="0" fontId="21" fillId="0" borderId="52" xfId="0" applyFont="1" applyBorder="1" applyAlignment="1" applyProtection="1">
      <alignment horizontal="center" vertical="center" wrapText="1"/>
      <protection locked="0"/>
    </xf>
    <xf numFmtId="0" fontId="21" fillId="0" borderId="54" xfId="0" applyFont="1" applyBorder="1" applyAlignment="1" applyProtection="1">
      <alignment horizontal="center" vertical="center" wrapText="1"/>
      <protection locked="0"/>
    </xf>
    <xf numFmtId="0" fontId="21" fillId="0" borderId="53" xfId="0" applyFont="1" applyBorder="1" applyAlignment="1" applyProtection="1">
      <alignment horizontal="center" vertical="center" wrapText="1"/>
      <protection locked="0"/>
    </xf>
    <xf numFmtId="0" fontId="21" fillId="0" borderId="41" xfId="0" applyFont="1" applyFill="1" applyBorder="1" applyAlignment="1" applyProtection="1">
      <alignment horizontal="center" vertical="center" wrapText="1"/>
      <protection locked="0"/>
    </xf>
    <xf numFmtId="0" fontId="21" fillId="0" borderId="42" xfId="0" applyFont="1" applyFill="1" applyBorder="1" applyAlignment="1" applyProtection="1">
      <alignment horizontal="center" vertical="center" wrapText="1"/>
      <protection locked="0"/>
    </xf>
    <xf numFmtId="0" fontId="21" fillId="0" borderId="43" xfId="0" applyFont="1" applyFill="1" applyBorder="1" applyAlignment="1" applyProtection="1">
      <alignment horizontal="center" vertical="center" wrapText="1"/>
      <protection locked="0"/>
    </xf>
    <xf numFmtId="0" fontId="21" fillId="0" borderId="44"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21" fillId="0" borderId="45" xfId="0" applyFont="1" applyFill="1" applyBorder="1" applyAlignment="1" applyProtection="1">
      <alignment horizontal="center" vertical="center" wrapText="1"/>
      <protection locked="0"/>
    </xf>
    <xf numFmtId="0" fontId="21" fillId="0" borderId="46" xfId="0" applyFont="1" applyFill="1" applyBorder="1" applyAlignment="1" applyProtection="1">
      <alignment horizontal="center" vertical="center" wrapText="1"/>
      <protection locked="0"/>
    </xf>
    <xf numFmtId="0" fontId="21" fillId="0" borderId="47" xfId="0" applyFont="1" applyFill="1" applyBorder="1" applyAlignment="1" applyProtection="1">
      <alignment horizontal="center" vertical="center" wrapText="1"/>
      <protection locked="0"/>
    </xf>
    <xf numFmtId="0" fontId="21" fillId="0" borderId="48" xfId="0" applyFont="1" applyFill="1" applyBorder="1" applyAlignment="1" applyProtection="1">
      <alignment horizontal="center" vertical="center" wrapText="1"/>
      <protection locked="0"/>
    </xf>
    <xf numFmtId="0" fontId="21" fillId="0" borderId="41" xfId="0" applyFont="1" applyBorder="1" applyAlignment="1" applyProtection="1">
      <alignment horizontal="left" vertical="center" wrapText="1"/>
      <protection locked="0"/>
    </xf>
    <xf numFmtId="0" fontId="21" fillId="0" borderId="42" xfId="0" applyFont="1" applyBorder="1" applyAlignment="1" applyProtection="1">
      <alignment horizontal="left" vertical="center" wrapText="1"/>
      <protection locked="0"/>
    </xf>
    <xf numFmtId="0" fontId="21" fillId="0" borderId="43" xfId="0" applyFont="1" applyBorder="1" applyAlignment="1" applyProtection="1">
      <alignment horizontal="left" vertical="center" wrapText="1"/>
      <protection locked="0"/>
    </xf>
    <xf numFmtId="0" fontId="21" fillId="0" borderId="44"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21" fillId="0" borderId="45" xfId="0" applyFont="1" applyBorder="1" applyAlignment="1" applyProtection="1">
      <alignment horizontal="left" vertical="center" wrapText="1"/>
      <protection locked="0"/>
    </xf>
    <xf numFmtId="0" fontId="21" fillId="0" borderId="46" xfId="0" applyFont="1" applyBorder="1" applyAlignment="1" applyProtection="1">
      <alignment horizontal="left" vertical="center" wrapText="1"/>
      <protection locked="0"/>
    </xf>
    <xf numFmtId="0" fontId="21" fillId="0" borderId="47" xfId="0" applyFont="1" applyBorder="1" applyAlignment="1" applyProtection="1">
      <alignment horizontal="left" vertical="center" wrapText="1"/>
      <protection locked="0"/>
    </xf>
    <xf numFmtId="0" fontId="21" fillId="0" borderId="48" xfId="0" applyFont="1" applyBorder="1" applyAlignment="1" applyProtection="1">
      <alignment horizontal="left" vertical="center" wrapText="1"/>
      <protection locked="0"/>
    </xf>
    <xf numFmtId="0" fontId="9" fillId="0" borderId="0" xfId="0" applyFont="1" applyBorder="1" applyAlignment="1" applyProtection="1">
      <alignment horizontal="center" wrapText="1"/>
      <protection locked="0"/>
    </xf>
    <xf numFmtId="0" fontId="21" fillId="6" borderId="40" xfId="2" applyFont="1" applyFill="1" applyBorder="1" applyAlignment="1" applyProtection="1">
      <alignment horizontal="center" vertical="center" wrapText="1"/>
      <protection locked="0"/>
    </xf>
    <xf numFmtId="0" fontId="9" fillId="0" borderId="0" xfId="0" applyFont="1" applyAlignment="1" applyProtection="1">
      <alignment horizontal="center" wrapText="1"/>
      <protection locked="0"/>
    </xf>
    <xf numFmtId="0" fontId="9" fillId="20" borderId="54" xfId="1" applyFont="1" applyFill="1" applyBorder="1" applyAlignment="1" applyProtection="1">
      <alignment horizontal="center" vertical="center" wrapText="1"/>
      <protection locked="0"/>
    </xf>
    <xf numFmtId="0" fontId="21" fillId="22" borderId="52" xfId="2" applyFont="1" applyFill="1" applyBorder="1" applyAlignment="1" applyProtection="1">
      <alignment horizontal="center" vertical="center" wrapText="1"/>
      <protection locked="0"/>
    </xf>
    <xf numFmtId="0" fontId="21" fillId="22" borderId="54" xfId="2" applyFont="1" applyFill="1" applyBorder="1" applyAlignment="1" applyProtection="1">
      <alignment horizontal="center" vertical="center" wrapText="1"/>
      <protection locked="0"/>
    </xf>
    <xf numFmtId="0" fontId="21" fillId="6" borderId="52" xfId="2" applyFont="1" applyFill="1" applyBorder="1" applyAlignment="1" applyProtection="1">
      <alignment horizontal="center" vertical="center" wrapText="1"/>
      <protection locked="0"/>
    </xf>
    <xf numFmtId="0" fontId="21" fillId="6" borderId="54" xfId="2" applyFont="1" applyFill="1" applyBorder="1" applyAlignment="1" applyProtection="1">
      <alignment horizontal="center" vertical="center" wrapText="1"/>
      <protection locked="0"/>
    </xf>
    <xf numFmtId="0" fontId="21" fillId="6" borderId="53" xfId="2" applyFont="1" applyFill="1" applyBorder="1" applyAlignment="1" applyProtection="1">
      <alignment horizontal="center" vertical="center" wrapText="1"/>
      <protection locked="0"/>
    </xf>
    <xf numFmtId="0" fontId="9" fillId="12" borderId="52" xfId="0" applyFont="1" applyFill="1" applyBorder="1" applyAlignment="1" applyProtection="1">
      <alignment horizontal="left" vertical="center" wrapText="1"/>
      <protection hidden="1"/>
    </xf>
    <xf numFmtId="0" fontId="9" fillId="12" borderId="54" xfId="0" applyFont="1" applyFill="1" applyBorder="1" applyAlignment="1" applyProtection="1">
      <alignment horizontal="left" vertical="center" wrapText="1"/>
      <protection hidden="1"/>
    </xf>
    <xf numFmtId="0" fontId="9" fillId="12" borderId="53" xfId="0" applyFont="1" applyFill="1" applyBorder="1" applyAlignment="1" applyProtection="1">
      <alignment horizontal="left" vertical="center" wrapText="1"/>
      <protection hidden="1"/>
    </xf>
    <xf numFmtId="0" fontId="9" fillId="20" borderId="53" xfId="1" applyFont="1" applyFill="1" applyBorder="1" applyAlignment="1" applyProtection="1">
      <alignment horizontal="center" vertical="center" wrapText="1"/>
      <protection locked="0"/>
    </xf>
    <xf numFmtId="0" fontId="21" fillId="22" borderId="53" xfId="2" applyFont="1" applyFill="1" applyBorder="1" applyAlignment="1" applyProtection="1">
      <alignment horizontal="center" vertical="center" wrapText="1"/>
      <protection locked="0"/>
    </xf>
    <xf numFmtId="0" fontId="9" fillId="0" borderId="40"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40" xfId="0" applyFont="1" applyFill="1" applyBorder="1" applyAlignment="1" applyProtection="1">
      <alignment horizontal="left" vertical="center" wrapText="1"/>
      <protection locked="0"/>
    </xf>
    <xf numFmtId="0" fontId="9" fillId="11" borderId="40" xfId="0" applyFont="1" applyFill="1" applyBorder="1" applyAlignment="1" applyProtection="1">
      <alignment horizontal="center" vertical="center" wrapText="1"/>
      <protection hidden="1"/>
    </xf>
    <xf numFmtId="0" fontId="9" fillId="11" borderId="52" xfId="0" applyFont="1" applyFill="1" applyBorder="1" applyAlignment="1" applyProtection="1">
      <alignment horizontal="center" vertical="center" wrapText="1"/>
      <protection hidden="1"/>
    </xf>
    <xf numFmtId="0" fontId="9" fillId="11" borderId="54" xfId="0" applyFont="1" applyFill="1" applyBorder="1" applyAlignment="1" applyProtection="1">
      <alignment horizontal="center" vertical="center" wrapText="1"/>
      <protection hidden="1"/>
    </xf>
    <xf numFmtId="0" fontId="9" fillId="11" borderId="53" xfId="0" applyFont="1" applyFill="1" applyBorder="1" applyAlignment="1" applyProtection="1">
      <alignment horizontal="center" vertical="center" wrapText="1"/>
      <protection hidden="1"/>
    </xf>
    <xf numFmtId="0" fontId="21" fillId="0" borderId="40" xfId="0" applyFont="1" applyBorder="1" applyAlignment="1" applyProtection="1">
      <alignment vertical="center" wrapText="1"/>
      <protection locked="0"/>
    </xf>
    <xf numFmtId="0" fontId="21" fillId="0" borderId="40" xfId="0" applyFont="1" applyFill="1" applyBorder="1" applyAlignment="1" applyProtection="1">
      <alignment horizontal="center" vertical="center" wrapText="1"/>
      <protection locked="0"/>
    </xf>
    <xf numFmtId="0" fontId="21" fillId="0" borderId="40" xfId="0" applyFont="1" applyFill="1" applyBorder="1" applyAlignment="1" applyProtection="1">
      <alignment horizontal="center" vertical="center"/>
      <protection locked="0"/>
    </xf>
    <xf numFmtId="0" fontId="9" fillId="11" borderId="40" xfId="0" applyFont="1" applyFill="1" applyBorder="1" applyAlignment="1" applyProtection="1">
      <alignment vertical="center" wrapText="1"/>
      <protection hidden="1"/>
    </xf>
    <xf numFmtId="0" fontId="9" fillId="25" borderId="40" xfId="1" applyFont="1" applyFill="1" applyBorder="1" applyAlignment="1" applyProtection="1">
      <alignment horizontal="center" vertical="center" wrapText="1"/>
      <protection locked="0"/>
    </xf>
    <xf numFmtId="0" fontId="21" fillId="21" borderId="40" xfId="2" applyFont="1" applyFill="1" applyBorder="1" applyAlignment="1" applyProtection="1">
      <alignment horizontal="center" vertical="center" wrapText="1"/>
      <protection locked="0"/>
    </xf>
    <xf numFmtId="0" fontId="9" fillId="24" borderId="40" xfId="1" applyFont="1" applyFill="1" applyBorder="1" applyAlignment="1" applyProtection="1">
      <alignment horizontal="center" vertical="center" wrapText="1"/>
      <protection locked="0"/>
    </xf>
    <xf numFmtId="0" fontId="21" fillId="22" borderId="52" xfId="3" applyFont="1" applyFill="1" applyBorder="1" applyAlignment="1" applyProtection="1">
      <alignment horizontal="center" vertical="center" wrapText="1"/>
      <protection locked="0"/>
    </xf>
    <xf numFmtId="0" fontId="21" fillId="22" borderId="54" xfId="3" applyFont="1" applyFill="1" applyBorder="1" applyAlignment="1" applyProtection="1">
      <alignment horizontal="center" vertical="center" wrapText="1"/>
      <protection locked="0"/>
    </xf>
    <xf numFmtId="0" fontId="21" fillId="22" borderId="53" xfId="3" applyFont="1" applyFill="1" applyBorder="1" applyAlignment="1" applyProtection="1">
      <alignment horizontal="center" vertical="center" wrapText="1"/>
      <protection locked="0"/>
    </xf>
    <xf numFmtId="0" fontId="9" fillId="25" borderId="52" xfId="1" applyFont="1" applyFill="1" applyBorder="1" applyAlignment="1" applyProtection="1">
      <alignment horizontal="center" vertical="center" wrapText="1"/>
      <protection locked="0"/>
    </xf>
    <xf numFmtId="0" fontId="9" fillId="25" borderId="54" xfId="1" applyFont="1" applyFill="1" applyBorder="1" applyAlignment="1" applyProtection="1">
      <alignment horizontal="center" vertical="center" wrapText="1"/>
      <protection locked="0"/>
    </xf>
    <xf numFmtId="0" fontId="9" fillId="23" borderId="52" xfId="1" applyFont="1" applyFill="1" applyBorder="1" applyAlignment="1" applyProtection="1">
      <alignment horizontal="center" vertical="center" wrapText="1"/>
      <protection locked="0"/>
    </xf>
    <xf numFmtId="0" fontId="9" fillId="23" borderId="54" xfId="1" applyFont="1" applyFill="1" applyBorder="1" applyAlignment="1" applyProtection="1">
      <alignment horizontal="center" vertical="center" wrapText="1"/>
      <protection locked="0"/>
    </xf>
    <xf numFmtId="0" fontId="9" fillId="23" borderId="53" xfId="1" applyFont="1" applyFill="1" applyBorder="1" applyAlignment="1" applyProtection="1">
      <alignment horizontal="center" vertical="center" wrapText="1"/>
      <protection locked="0"/>
    </xf>
    <xf numFmtId="0" fontId="9" fillId="23" borderId="40" xfId="1" applyFont="1" applyFill="1" applyBorder="1" applyAlignment="1" applyProtection="1">
      <alignment horizontal="center" vertical="center" wrapText="1"/>
      <protection locked="0"/>
    </xf>
    <xf numFmtId="0" fontId="9" fillId="20" borderId="40" xfId="1" applyFont="1" applyFill="1" applyBorder="1" applyAlignment="1" applyProtection="1">
      <alignment horizontal="center" vertical="center" wrapText="1"/>
      <protection locked="0"/>
    </xf>
    <xf numFmtId="0" fontId="9" fillId="20" borderId="52" xfId="1" applyFont="1" applyFill="1" applyBorder="1" applyAlignment="1" applyProtection="1">
      <alignment horizontal="center" vertical="center" wrapText="1"/>
      <protection locked="0"/>
    </xf>
    <xf numFmtId="0" fontId="11" fillId="0" borderId="0" xfId="0" applyFont="1" applyBorder="1" applyAlignment="1" applyProtection="1">
      <alignment horizontal="center" wrapText="1"/>
      <protection hidden="1"/>
    </xf>
    <xf numFmtId="0" fontId="11" fillId="0" borderId="0" xfId="0" applyFont="1" applyAlignment="1" applyProtection="1">
      <alignment horizontal="left" wrapText="1"/>
      <protection locked="0"/>
    </xf>
    <xf numFmtId="0" fontId="26" fillId="0" borderId="7" xfId="0" applyFont="1" applyBorder="1" applyAlignment="1" applyProtection="1">
      <alignment horizontal="left" wrapText="1"/>
      <protection locked="0"/>
    </xf>
    <xf numFmtId="0" fontId="11" fillId="0" borderId="7" xfId="0" applyFont="1" applyBorder="1" applyAlignment="1" applyProtection="1">
      <alignment horizontal="center" wrapText="1"/>
      <protection hidden="1"/>
    </xf>
    <xf numFmtId="0" fontId="6" fillId="19" borderId="0" xfId="0" applyFont="1" applyFill="1" applyBorder="1" applyAlignment="1" applyProtection="1">
      <alignment horizontal="center" vertical="center" wrapText="1"/>
      <protection locked="0"/>
    </xf>
    <xf numFmtId="0" fontId="21" fillId="21" borderId="40" xfId="2" applyFont="1" applyFill="1" applyBorder="1" applyAlignment="1" applyProtection="1">
      <alignment horizontal="center" vertical="center"/>
      <protection locked="0"/>
    </xf>
    <xf numFmtId="0" fontId="26" fillId="0" borderId="0" xfId="0" applyFont="1" applyAlignment="1" applyProtection="1">
      <alignment horizontal="center" wrapText="1"/>
      <protection locked="0"/>
    </xf>
    <xf numFmtId="0" fontId="21" fillId="6" borderId="40" xfId="0" applyFont="1" applyFill="1" applyBorder="1" applyAlignment="1" applyProtection="1">
      <alignment horizontal="center" vertical="center"/>
      <protection locked="0"/>
    </xf>
    <xf numFmtId="0" fontId="9" fillId="0" borderId="52" xfId="0" applyFont="1" applyBorder="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10" fillId="0" borderId="40" xfId="0" applyFont="1" applyFill="1" applyBorder="1" applyAlignment="1" applyProtection="1">
      <alignment horizontal="left" vertical="center" wrapText="1"/>
      <protection hidden="1"/>
    </xf>
    <xf numFmtId="0" fontId="10" fillId="0" borderId="49" xfId="0" applyFont="1" applyFill="1" applyBorder="1" applyAlignment="1" applyProtection="1">
      <alignment horizontal="center" vertical="center" wrapText="1"/>
      <protection locked="0"/>
    </xf>
    <xf numFmtId="0" fontId="10" fillId="0" borderId="50" xfId="0" applyFont="1" applyFill="1" applyBorder="1" applyAlignment="1" applyProtection="1">
      <alignment horizontal="center" vertical="center" wrapText="1"/>
      <protection locked="0"/>
    </xf>
    <xf numFmtId="0" fontId="10" fillId="0" borderId="51" xfId="0" applyFont="1" applyFill="1" applyBorder="1" applyAlignment="1" applyProtection="1">
      <alignment horizontal="center" vertical="center" wrapText="1"/>
      <protection locked="0"/>
    </xf>
    <xf numFmtId="0" fontId="10" fillId="0" borderId="40" xfId="0" applyFont="1" applyFill="1" applyBorder="1" applyAlignment="1" applyProtection="1">
      <alignment horizontal="justify" vertical="center" wrapText="1"/>
      <protection hidden="1"/>
    </xf>
    <xf numFmtId="0" fontId="0" fillId="0" borderId="16" xfId="0" applyFont="1" applyBorder="1" applyAlignment="1" applyProtection="1">
      <alignment horizontal="center" vertical="center" textRotation="90" wrapText="1"/>
      <protection locked="0"/>
    </xf>
    <xf numFmtId="0" fontId="27" fillId="27" borderId="16" xfId="0" applyFont="1" applyFill="1" applyBorder="1" applyAlignment="1" applyProtection="1">
      <alignment horizontal="center" vertical="center" textRotation="90" wrapText="1"/>
      <protection hidden="1"/>
    </xf>
    <xf numFmtId="0" fontId="27" fillId="26" borderId="16" xfId="0" applyFont="1" applyFill="1" applyBorder="1" applyAlignment="1" applyProtection="1">
      <alignment horizontal="center" vertical="center" textRotation="90" wrapText="1"/>
      <protection hidden="1"/>
    </xf>
    <xf numFmtId="0" fontId="10" fillId="0" borderId="16" xfId="0" applyFont="1" applyFill="1" applyBorder="1" applyAlignment="1" applyProtection="1">
      <alignment horizontal="justify" vertical="center" wrapText="1"/>
      <protection hidden="1"/>
    </xf>
    <xf numFmtId="0" fontId="15" fillId="0" borderId="16" xfId="0" applyFont="1" applyFill="1" applyBorder="1" applyAlignment="1" applyProtection="1">
      <alignment horizontal="justify" vertical="center" wrapText="1"/>
      <protection hidden="1"/>
    </xf>
    <xf numFmtId="0" fontId="0" fillId="0" borderId="16" xfId="0" applyFont="1" applyFill="1" applyBorder="1" applyAlignment="1" applyProtection="1">
      <alignment horizontal="center" vertical="center" textRotation="90" wrapText="1"/>
      <protection locked="0"/>
    </xf>
    <xf numFmtId="0" fontId="10" fillId="0" borderId="31" xfId="0" applyFont="1" applyFill="1" applyBorder="1" applyAlignment="1" applyProtection="1">
      <alignment horizontal="left" vertical="center" wrapText="1"/>
      <protection hidden="1"/>
    </xf>
    <xf numFmtId="0" fontId="10" fillId="0" borderId="27" xfId="0" applyFont="1" applyFill="1" applyBorder="1" applyAlignment="1" applyProtection="1">
      <alignment horizontal="left" vertical="center" wrapText="1"/>
      <protection hidden="1"/>
    </xf>
    <xf numFmtId="0" fontId="13" fillId="6" borderId="0" xfId="0" applyFont="1" applyFill="1" applyBorder="1" applyAlignment="1" applyProtection="1">
      <alignment horizontal="left" vertical="center" wrapText="1"/>
      <protection hidden="1"/>
    </xf>
    <xf numFmtId="0" fontId="13" fillId="6" borderId="8" xfId="0" applyFont="1" applyFill="1" applyBorder="1" applyAlignment="1" applyProtection="1">
      <alignment horizontal="left" vertical="center" wrapText="1"/>
      <protection hidden="1"/>
    </xf>
    <xf numFmtId="0" fontId="10" fillId="6" borderId="3" xfId="0" applyFont="1" applyFill="1" applyBorder="1" applyAlignment="1" applyProtection="1">
      <alignment horizontal="center" vertical="center" wrapText="1"/>
      <protection hidden="1"/>
    </xf>
    <xf numFmtId="0" fontId="10" fillId="6" borderId="5" xfId="0" applyFont="1" applyFill="1" applyBorder="1" applyAlignment="1" applyProtection="1">
      <alignment horizontal="center" vertical="center" wrapText="1"/>
      <protection hidden="1"/>
    </xf>
    <xf numFmtId="0" fontId="15" fillId="6" borderId="40" xfId="0" applyFont="1" applyFill="1" applyBorder="1" applyAlignment="1" applyProtection="1">
      <alignment horizontal="justify" vertical="center" wrapText="1"/>
      <protection hidden="1"/>
    </xf>
    <xf numFmtId="0" fontId="18" fillId="15" borderId="0" xfId="0" applyFont="1" applyFill="1" applyAlignment="1" applyProtection="1">
      <alignment horizontal="center" vertical="center"/>
      <protection locked="0"/>
    </xf>
    <xf numFmtId="0" fontId="25" fillId="6" borderId="0" xfId="0" applyFont="1" applyFill="1" applyBorder="1" applyAlignment="1" applyProtection="1">
      <alignment horizontal="center" wrapText="1"/>
      <protection hidden="1"/>
    </xf>
    <xf numFmtId="0" fontId="16" fillId="17" borderId="31" xfId="0" applyFont="1" applyFill="1" applyBorder="1" applyAlignment="1" applyProtection="1">
      <alignment horizontal="left" vertical="center" wrapText="1"/>
      <protection hidden="1"/>
    </xf>
    <xf numFmtId="0" fontId="16" fillId="17" borderId="26" xfId="0" applyFont="1" applyFill="1" applyBorder="1" applyAlignment="1" applyProtection="1">
      <alignment horizontal="left" vertical="center" wrapText="1"/>
      <protection hidden="1"/>
    </xf>
    <xf numFmtId="0" fontId="16" fillId="17" borderId="65" xfId="0" applyFont="1" applyFill="1" applyBorder="1" applyAlignment="1" applyProtection="1">
      <alignment horizontal="left" vertical="center" wrapText="1"/>
      <protection hidden="1"/>
    </xf>
    <xf numFmtId="0" fontId="10" fillId="0" borderId="63" xfId="0" applyFont="1" applyFill="1" applyBorder="1" applyAlignment="1" applyProtection="1">
      <alignment horizontal="left" vertical="center" wrapText="1"/>
      <protection locked="0"/>
    </xf>
    <xf numFmtId="0" fontId="10" fillId="0" borderId="25" xfId="0" applyFont="1" applyFill="1" applyBorder="1" applyAlignment="1" applyProtection="1">
      <alignment horizontal="left" vertical="center" wrapText="1"/>
      <protection locked="0"/>
    </xf>
    <xf numFmtId="0" fontId="10" fillId="0" borderId="64"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protection hidden="1"/>
    </xf>
    <xf numFmtId="0" fontId="9" fillId="0" borderId="0" xfId="0" applyFont="1" applyAlignment="1" applyProtection="1">
      <alignment horizontal="left" vertical="top"/>
      <protection hidden="1"/>
    </xf>
    <xf numFmtId="0" fontId="10" fillId="0" borderId="49" xfId="0" applyFont="1" applyFill="1" applyBorder="1" applyAlignment="1" applyProtection="1">
      <alignment horizontal="left" vertical="center" wrapText="1"/>
      <protection locked="0"/>
    </xf>
    <xf numFmtId="0" fontId="10" fillId="0" borderId="50" xfId="0" applyFont="1" applyFill="1" applyBorder="1" applyAlignment="1" applyProtection="1">
      <alignment horizontal="left" vertical="center" wrapText="1"/>
      <protection locked="0"/>
    </xf>
    <xf numFmtId="0" fontId="10" fillId="0" borderId="51" xfId="0" applyFont="1" applyFill="1" applyBorder="1" applyAlignment="1" applyProtection="1">
      <alignment horizontal="left" vertical="center" wrapText="1"/>
      <protection locked="0"/>
    </xf>
    <xf numFmtId="0" fontId="10" fillId="0" borderId="67"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27" fillId="26" borderId="49" xfId="0" applyFont="1" applyFill="1" applyBorder="1" applyAlignment="1" applyProtection="1">
      <alignment horizontal="center" vertical="center" textRotation="90" wrapText="1"/>
      <protection hidden="1"/>
    </xf>
    <xf numFmtId="0" fontId="27" fillId="26" borderId="51" xfId="0" applyFont="1" applyFill="1" applyBorder="1" applyAlignment="1" applyProtection="1">
      <alignment horizontal="center" vertical="center" textRotation="90" wrapText="1"/>
      <protection hidden="1"/>
    </xf>
    <xf numFmtId="0" fontId="8" fillId="0" borderId="35" xfId="0" applyFont="1" applyBorder="1" applyAlignment="1" applyProtection="1">
      <alignment horizontal="left" vertical="top" wrapText="1"/>
      <protection locked="0"/>
    </xf>
    <xf numFmtId="0" fontId="8" fillId="0" borderId="35" xfId="0" applyFont="1" applyBorder="1" applyAlignment="1" applyProtection="1">
      <alignment horizontal="left" vertical="top"/>
      <protection locked="0"/>
    </xf>
    <xf numFmtId="49" fontId="10" fillId="6" borderId="3" xfId="0" applyNumberFormat="1" applyFont="1" applyFill="1" applyBorder="1" applyAlignment="1" applyProtection="1">
      <alignment horizontal="center" vertical="center" wrapText="1"/>
      <protection hidden="1"/>
    </xf>
    <xf numFmtId="0" fontId="10" fillId="6" borderId="9" xfId="0" applyNumberFormat="1" applyFont="1" applyFill="1" applyBorder="1" applyAlignment="1" applyProtection="1">
      <alignment horizontal="center" vertical="center" wrapText="1"/>
      <protection hidden="1"/>
    </xf>
    <xf numFmtId="0" fontId="10" fillId="6" borderId="5" xfId="0" applyNumberFormat="1" applyFont="1" applyFill="1" applyBorder="1" applyAlignment="1" applyProtection="1">
      <alignment horizontal="center" vertical="center" wrapText="1"/>
      <protection hidden="1"/>
    </xf>
    <xf numFmtId="0" fontId="13" fillId="6" borderId="0" xfId="0" applyFont="1" applyFill="1" applyBorder="1" applyAlignment="1" applyProtection="1">
      <alignment horizontal="right" vertical="center" wrapText="1"/>
      <protection hidden="1"/>
    </xf>
    <xf numFmtId="0" fontId="13" fillId="6" borderId="8" xfId="0" applyFont="1" applyFill="1" applyBorder="1" applyAlignment="1" applyProtection="1">
      <alignment horizontal="right" vertical="center" wrapText="1"/>
      <protection hidden="1"/>
    </xf>
    <xf numFmtId="0" fontId="13" fillId="0" borderId="0" xfId="0" applyFont="1" applyBorder="1" applyAlignment="1" applyProtection="1">
      <alignment horizontal="right" vertical="center" wrapText="1"/>
      <protection hidden="1"/>
    </xf>
    <xf numFmtId="0" fontId="13" fillId="0" borderId="8" xfId="0" applyFont="1" applyBorder="1" applyAlignment="1" applyProtection="1">
      <alignment horizontal="right" vertical="center" wrapText="1"/>
      <protection hidden="1"/>
    </xf>
    <xf numFmtId="0" fontId="13" fillId="6" borderId="0" xfId="0" applyFont="1" applyFill="1" applyBorder="1" applyAlignment="1" applyProtection="1">
      <alignment horizontal="center" vertical="center" wrapText="1"/>
      <protection hidden="1"/>
    </xf>
    <xf numFmtId="0" fontId="13" fillId="6" borderId="8" xfId="0" applyFont="1" applyFill="1" applyBorder="1" applyAlignment="1" applyProtection="1">
      <alignment horizontal="center" vertical="center" wrapText="1"/>
      <protection hidden="1"/>
    </xf>
    <xf numFmtId="0" fontId="13" fillId="6" borderId="0" xfId="0" applyFont="1" applyFill="1" applyBorder="1" applyAlignment="1" applyProtection="1">
      <alignment horizontal="center" wrapText="1"/>
      <protection hidden="1"/>
    </xf>
    <xf numFmtId="0" fontId="13" fillId="6" borderId="8" xfId="0" applyFont="1" applyFill="1" applyBorder="1" applyAlignment="1" applyProtection="1">
      <alignment horizontal="center" wrapText="1"/>
      <protection hidden="1"/>
    </xf>
    <xf numFmtId="0" fontId="10" fillId="6" borderId="9" xfId="0" applyFont="1" applyFill="1" applyBorder="1" applyAlignment="1" applyProtection="1">
      <alignment horizontal="center" vertical="center" wrapText="1"/>
      <protection hidden="1"/>
    </xf>
    <xf numFmtId="0" fontId="22" fillId="14" borderId="17" xfId="0" applyFont="1" applyFill="1" applyBorder="1" applyAlignment="1" applyProtection="1">
      <alignment horizontal="center" vertical="center" wrapText="1"/>
      <protection hidden="1"/>
    </xf>
    <xf numFmtId="0" fontId="22" fillId="14" borderId="13" xfId="0" applyFont="1" applyFill="1" applyBorder="1" applyAlignment="1" applyProtection="1">
      <alignment horizontal="center" vertical="center" wrapText="1"/>
      <protection hidden="1"/>
    </xf>
    <xf numFmtId="0" fontId="22" fillId="14" borderId="17" xfId="0" applyFont="1" applyFill="1" applyBorder="1" applyAlignment="1" applyProtection="1">
      <alignment horizontal="left" vertical="center" wrapText="1"/>
      <protection hidden="1"/>
    </xf>
    <xf numFmtId="0" fontId="22" fillId="14" borderId="13" xfId="0" applyFont="1" applyFill="1" applyBorder="1" applyAlignment="1" applyProtection="1">
      <alignment horizontal="left" vertical="center" wrapText="1"/>
      <protection hidden="1"/>
    </xf>
    <xf numFmtId="0" fontId="12" fillId="14" borderId="17" xfId="0" applyFont="1" applyFill="1" applyBorder="1" applyAlignment="1" applyProtection="1">
      <alignment horizontal="center" vertical="center" wrapText="1"/>
      <protection locked="0"/>
    </xf>
    <xf numFmtId="0" fontId="22" fillId="14" borderId="15" xfId="0" applyFont="1" applyFill="1" applyBorder="1" applyAlignment="1" applyProtection="1">
      <alignment horizontal="center" vertical="top" wrapText="1"/>
      <protection hidden="1"/>
    </xf>
    <xf numFmtId="0" fontId="13" fillId="0" borderId="17" xfId="0" applyFont="1" applyFill="1" applyBorder="1" applyAlignment="1" applyProtection="1">
      <alignment horizontal="justify" vertical="top" wrapText="1"/>
      <protection hidden="1"/>
    </xf>
    <xf numFmtId="0" fontId="10" fillId="0" borderId="32" xfId="0" applyFont="1" applyFill="1" applyBorder="1" applyAlignment="1" applyProtection="1">
      <alignment horizontal="justify" vertical="top" wrapText="1"/>
      <protection locked="0"/>
    </xf>
    <xf numFmtId="0" fontId="10" fillId="0" borderId="33" xfId="0" applyFont="1" applyFill="1" applyBorder="1" applyAlignment="1" applyProtection="1">
      <alignment horizontal="justify" vertical="top" wrapText="1"/>
      <protection locked="0"/>
    </xf>
    <xf numFmtId="0" fontId="10" fillId="0" borderId="18" xfId="0" applyFont="1" applyFill="1" applyBorder="1" applyAlignment="1" applyProtection="1">
      <alignment horizontal="justify" vertical="top" wrapText="1"/>
      <protection locked="0"/>
    </xf>
    <xf numFmtId="0" fontId="15" fillId="0" borderId="40" xfId="0" applyFont="1" applyFill="1" applyBorder="1" applyAlignment="1" applyProtection="1">
      <alignment horizontal="justify" vertical="center" wrapText="1"/>
      <protection hidden="1"/>
    </xf>
    <xf numFmtId="0" fontId="10" fillId="0" borderId="17" xfId="0" applyFont="1" applyFill="1" applyBorder="1" applyAlignment="1" applyProtection="1">
      <alignment horizontal="justify" vertical="top" wrapText="1"/>
      <protection locked="0"/>
    </xf>
    <xf numFmtId="0" fontId="15" fillId="0" borderId="34" xfId="0" applyNumberFormat="1" applyFont="1" applyFill="1" applyBorder="1" applyAlignment="1" applyProtection="1">
      <alignment vertical="center" wrapText="1"/>
      <protection locked="0"/>
    </xf>
    <xf numFmtId="0" fontId="15" fillId="0" borderId="35" xfId="0" applyNumberFormat="1" applyFont="1" applyFill="1" applyBorder="1" applyAlignment="1" applyProtection="1">
      <alignment vertical="center" wrapText="1"/>
      <protection locked="0"/>
    </xf>
    <xf numFmtId="0" fontId="15" fillId="0" borderId="22" xfId="0" applyNumberFormat="1" applyFont="1" applyFill="1" applyBorder="1" applyAlignment="1" applyProtection="1">
      <alignment vertical="center" wrapText="1"/>
      <protection locked="0"/>
    </xf>
    <xf numFmtId="0" fontId="15" fillId="0" borderId="23" xfId="0" applyNumberFormat="1" applyFont="1" applyFill="1" applyBorder="1" applyAlignment="1" applyProtection="1">
      <alignment vertical="center" wrapText="1"/>
      <protection locked="0"/>
    </xf>
    <xf numFmtId="0" fontId="30" fillId="0" borderId="0" xfId="0" applyFont="1" applyFill="1" applyBorder="1" applyAlignment="1" applyProtection="1">
      <alignment horizontal="center" vertical="top" wrapText="1"/>
      <protection hidden="1"/>
    </xf>
    <xf numFmtId="0" fontId="31" fillId="14" borderId="17" xfId="0" applyFont="1" applyFill="1" applyBorder="1" applyAlignment="1" applyProtection="1">
      <alignment horizontal="center" vertical="top" wrapText="1"/>
      <protection hidden="1"/>
    </xf>
    <xf numFmtId="0" fontId="16" fillId="0" borderId="17" xfId="0" applyFont="1" applyFill="1" applyBorder="1" applyAlignment="1" applyProtection="1">
      <alignment horizontal="justify" vertical="top" wrapText="1"/>
      <protection hidden="1"/>
    </xf>
    <xf numFmtId="0" fontId="32" fillId="14" borderId="17" xfId="0" applyFont="1" applyFill="1" applyBorder="1" applyAlignment="1" applyProtection="1">
      <alignment horizontal="left" vertical="center" wrapText="1"/>
      <protection hidden="1"/>
    </xf>
    <xf numFmtId="0" fontId="12" fillId="14" borderId="17" xfId="0" applyFont="1" applyFill="1" applyBorder="1" applyAlignment="1" applyProtection="1">
      <alignment horizontal="center" vertical="center" wrapText="1"/>
      <protection hidden="1"/>
    </xf>
    <xf numFmtId="0" fontId="12" fillId="14" borderId="13" xfId="0" applyFont="1" applyFill="1" applyBorder="1" applyAlignment="1" applyProtection="1">
      <alignment horizontal="center" vertical="center" wrapText="1"/>
      <protection hidden="1"/>
    </xf>
    <xf numFmtId="0" fontId="12" fillId="14" borderId="17" xfId="0" applyFont="1" applyFill="1" applyBorder="1" applyAlignment="1" applyProtection="1">
      <alignment horizontal="left" vertical="center" wrapText="1"/>
      <protection hidden="1"/>
    </xf>
    <xf numFmtId="0" fontId="12" fillId="14" borderId="13" xfId="0" applyFont="1" applyFill="1" applyBorder="1" applyAlignment="1" applyProtection="1">
      <alignment horizontal="left" vertical="center" wrapText="1"/>
      <protection hidden="1"/>
    </xf>
    <xf numFmtId="0" fontId="10" fillId="0" borderId="3" xfId="0" applyFont="1" applyFill="1" applyBorder="1" applyAlignment="1" applyProtection="1">
      <alignment horizontal="center" vertical="center" wrapText="1"/>
      <protection hidden="1"/>
    </xf>
    <xf numFmtId="0" fontId="10" fillId="0" borderId="5" xfId="0" applyFont="1" applyFill="1" applyBorder="1" applyAlignment="1" applyProtection="1">
      <alignment horizontal="center" vertical="center" wrapText="1"/>
      <protection hidden="1"/>
    </xf>
    <xf numFmtId="0" fontId="15" fillId="0" borderId="40" xfId="0" applyFont="1" applyFill="1" applyBorder="1" applyAlignment="1" applyProtection="1">
      <alignment horizontal="center" vertical="center" wrapText="1"/>
      <protection hidden="1"/>
    </xf>
    <xf numFmtId="0" fontId="15" fillId="0" borderId="40" xfId="0" applyFont="1" applyFill="1" applyBorder="1" applyAlignment="1" applyProtection="1">
      <alignment horizontal="left" vertical="center" wrapText="1"/>
      <protection locked="0"/>
    </xf>
    <xf numFmtId="0" fontId="13" fillId="0" borderId="40" xfId="0" applyFont="1" applyBorder="1" applyAlignment="1" applyProtection="1">
      <alignment horizontal="center" vertical="center" wrapText="1"/>
      <protection hidden="1"/>
    </xf>
    <xf numFmtId="0" fontId="12" fillId="9" borderId="17" xfId="0" applyFont="1" applyFill="1" applyBorder="1" applyAlignment="1" applyProtection="1">
      <alignment horizontal="center" vertical="center" wrapText="1"/>
      <protection locked="0"/>
    </xf>
    <xf numFmtId="0" fontId="29" fillId="14" borderId="17" xfId="0" applyFont="1" applyFill="1" applyBorder="1" applyAlignment="1" applyProtection="1">
      <alignment horizontal="center" vertical="center" wrapText="1"/>
      <protection hidden="1"/>
    </xf>
    <xf numFmtId="0" fontId="29" fillId="14" borderId="13" xfId="0" applyFont="1" applyFill="1" applyBorder="1" applyAlignment="1" applyProtection="1">
      <alignment horizontal="center" vertical="center" wrapText="1"/>
      <protection hidden="1"/>
    </xf>
    <xf numFmtId="0" fontId="13" fillId="0" borderId="52" xfId="0" applyFont="1" applyBorder="1" applyAlignment="1" applyProtection="1">
      <alignment horizontal="center" vertical="center" wrapText="1"/>
      <protection hidden="1"/>
    </xf>
    <xf numFmtId="0" fontId="13" fillId="0" borderId="54" xfId="0" applyFont="1" applyBorder="1" applyAlignment="1" applyProtection="1">
      <alignment horizontal="center" vertical="center" wrapText="1"/>
      <protection hidden="1"/>
    </xf>
    <xf numFmtId="0" fontId="13" fillId="0" borderId="53" xfId="0" applyFont="1" applyBorder="1" applyAlignment="1" applyProtection="1">
      <alignment horizontal="center" vertical="center" wrapText="1"/>
      <protection hidden="1"/>
    </xf>
    <xf numFmtId="0" fontId="10" fillId="0" borderId="32" xfId="0" applyFont="1" applyFill="1" applyBorder="1" applyAlignment="1" applyProtection="1">
      <alignment horizontal="justify" vertical="top" wrapText="1"/>
      <protection hidden="1"/>
    </xf>
    <xf numFmtId="0" fontId="10" fillId="0" borderId="55" xfId="0" applyFont="1" applyFill="1" applyBorder="1" applyAlignment="1" applyProtection="1">
      <alignment horizontal="justify" vertical="top" wrapText="1"/>
      <protection hidden="1"/>
    </xf>
    <xf numFmtId="0" fontId="10" fillId="0" borderId="34" xfId="0" applyFont="1" applyFill="1" applyBorder="1" applyAlignment="1" applyProtection="1">
      <alignment horizontal="justify" vertical="top" wrapText="1"/>
      <protection locked="0"/>
    </xf>
    <xf numFmtId="0" fontId="10" fillId="0" borderId="35" xfId="0" applyFont="1" applyFill="1" applyBorder="1" applyAlignment="1" applyProtection="1">
      <alignment horizontal="justify" vertical="top" wrapText="1"/>
      <protection locked="0"/>
    </xf>
    <xf numFmtId="0" fontId="10" fillId="0" borderId="36" xfId="0" applyFont="1" applyFill="1" applyBorder="1" applyAlignment="1" applyProtection="1">
      <alignment horizontal="justify" vertical="top" wrapText="1"/>
      <protection locked="0"/>
    </xf>
    <xf numFmtId="0" fontId="10" fillId="0" borderId="20" xfId="0" applyFont="1" applyFill="1" applyBorder="1" applyAlignment="1" applyProtection="1">
      <alignment horizontal="justify" vertical="top" wrapText="1"/>
      <protection locked="0"/>
    </xf>
    <xf numFmtId="0" fontId="10" fillId="0" borderId="0" xfId="0" applyFont="1" applyFill="1" applyBorder="1" applyAlignment="1" applyProtection="1">
      <alignment horizontal="justify" vertical="top" wrapText="1"/>
      <protection locked="0"/>
    </xf>
    <xf numFmtId="0" fontId="10" fillId="0" borderId="21" xfId="0" applyFont="1" applyFill="1" applyBorder="1" applyAlignment="1" applyProtection="1">
      <alignment horizontal="justify" vertical="top" wrapText="1"/>
      <protection locked="0"/>
    </xf>
    <xf numFmtId="0" fontId="15" fillId="0" borderId="40" xfId="0" applyFont="1" applyFill="1" applyBorder="1" applyAlignment="1" applyProtection="1">
      <alignment horizontal="left" vertical="top" wrapText="1"/>
      <protection locked="0"/>
    </xf>
    <xf numFmtId="0" fontId="10" fillId="0" borderId="22" xfId="0" applyFont="1" applyFill="1" applyBorder="1" applyAlignment="1" applyProtection="1">
      <alignment horizontal="justify" vertical="top" wrapText="1"/>
      <protection hidden="1"/>
    </xf>
    <xf numFmtId="0" fontId="10" fillId="0" borderId="24" xfId="0" applyFont="1" applyFill="1" applyBorder="1" applyAlignment="1" applyProtection="1">
      <alignment horizontal="justify" vertical="top" wrapText="1"/>
      <protection hidden="1"/>
    </xf>
    <xf numFmtId="0" fontId="14" fillId="0" borderId="40" xfId="0" applyNumberFormat="1" applyFont="1" applyFill="1" applyBorder="1" applyAlignment="1" applyProtection="1">
      <alignment horizontal="center" vertical="center" wrapText="1"/>
      <protection hidden="1"/>
    </xf>
    <xf numFmtId="0" fontId="15" fillId="0" borderId="40" xfId="0" applyNumberFormat="1" applyFont="1" applyFill="1" applyBorder="1" applyAlignment="1" applyProtection="1">
      <alignment horizontal="center" vertical="center" wrapText="1"/>
      <protection hidden="1"/>
    </xf>
    <xf numFmtId="0" fontId="15" fillId="0" borderId="52" xfId="0" applyFont="1" applyFill="1" applyBorder="1" applyAlignment="1" applyProtection="1">
      <alignment horizontal="left" vertical="center" wrapText="1"/>
      <protection locked="0"/>
    </xf>
    <xf numFmtId="0" fontId="15" fillId="0" borderId="54" xfId="0" applyFont="1" applyFill="1" applyBorder="1" applyAlignment="1" applyProtection="1">
      <alignment horizontal="left" vertical="center" wrapText="1"/>
      <protection locked="0"/>
    </xf>
    <xf numFmtId="0" fontId="15" fillId="0" borderId="53" xfId="0" applyFont="1" applyFill="1" applyBorder="1" applyAlignment="1" applyProtection="1">
      <alignment horizontal="left" vertical="center" wrapText="1"/>
      <protection locked="0"/>
    </xf>
    <xf numFmtId="0" fontId="28" fillId="14" borderId="17" xfId="0" applyFont="1" applyFill="1" applyBorder="1" applyAlignment="1" applyProtection="1">
      <alignment horizontal="center" vertical="top" wrapText="1"/>
      <protection hidden="1"/>
    </xf>
    <xf numFmtId="0" fontId="12" fillId="14" borderId="17" xfId="0" applyFont="1" applyFill="1" applyBorder="1" applyAlignment="1" applyProtection="1">
      <alignment horizontal="center" vertical="top" wrapText="1"/>
      <protection hidden="1"/>
    </xf>
    <xf numFmtId="0" fontId="15" fillId="0" borderId="52" xfId="0" applyFont="1" applyFill="1" applyBorder="1" applyAlignment="1" applyProtection="1">
      <alignment horizontal="center" vertical="center" wrapText="1"/>
      <protection locked="0"/>
    </xf>
    <xf numFmtId="0" fontId="15" fillId="0" borderId="54" xfId="0" applyFont="1" applyFill="1" applyBorder="1" applyAlignment="1" applyProtection="1">
      <alignment horizontal="center" vertical="center" wrapText="1"/>
      <protection locked="0"/>
    </xf>
    <xf numFmtId="0" fontId="15" fillId="0" borderId="53" xfId="0" applyFont="1" applyFill="1" applyBorder="1" applyAlignment="1" applyProtection="1">
      <alignment horizontal="center" vertical="center" wrapText="1"/>
      <protection locked="0"/>
    </xf>
    <xf numFmtId="0" fontId="28" fillId="14" borderId="15" xfId="0" applyFont="1" applyFill="1" applyBorder="1" applyAlignment="1" applyProtection="1">
      <alignment horizontal="center" vertical="top" wrapText="1"/>
      <protection locked="0"/>
    </xf>
    <xf numFmtId="0" fontId="15" fillId="0" borderId="52" xfId="0" applyFont="1" applyFill="1" applyBorder="1" applyAlignment="1" applyProtection="1">
      <alignment horizontal="center" vertical="center" wrapText="1"/>
      <protection hidden="1"/>
    </xf>
    <xf numFmtId="0" fontId="15" fillId="0" borderId="54" xfId="0" applyFont="1" applyFill="1" applyBorder="1" applyAlignment="1" applyProtection="1">
      <alignment horizontal="center" vertical="center" wrapText="1"/>
      <protection hidden="1"/>
    </xf>
    <xf numFmtId="0" fontId="15" fillId="0" borderId="53" xfId="0" applyFont="1" applyFill="1" applyBorder="1" applyAlignment="1" applyProtection="1">
      <alignment horizontal="center" vertical="center" wrapText="1"/>
      <protection hidden="1"/>
    </xf>
    <xf numFmtId="0" fontId="10" fillId="0" borderId="17" xfId="0" applyFont="1" applyFill="1" applyBorder="1" applyAlignment="1" applyProtection="1">
      <alignment horizontal="justify" vertical="top" wrapText="1"/>
      <protection hidden="1"/>
    </xf>
    <xf numFmtId="0" fontId="15" fillId="0" borderId="36" xfId="0" applyNumberFormat="1" applyFont="1" applyFill="1" applyBorder="1" applyAlignment="1" applyProtection="1">
      <alignment vertical="center" wrapText="1"/>
      <protection locked="0"/>
    </xf>
    <xf numFmtId="0" fontId="15" fillId="0" borderId="24" xfId="0" applyNumberFormat="1" applyFont="1" applyFill="1" applyBorder="1" applyAlignment="1" applyProtection="1">
      <alignment vertical="center" wrapText="1"/>
      <protection locked="0"/>
    </xf>
    <xf numFmtId="0" fontId="14" fillId="0" borderId="13" xfId="0" applyNumberFormat="1" applyFont="1" applyFill="1" applyBorder="1" applyAlignment="1" applyProtection="1">
      <alignment horizontal="center" vertical="center" wrapText="1"/>
      <protection hidden="1"/>
    </xf>
    <xf numFmtId="0" fontId="14" fillId="0" borderId="15" xfId="0" applyNumberFormat="1" applyFont="1" applyFill="1" applyBorder="1" applyAlignment="1" applyProtection="1">
      <alignment horizontal="center" vertical="center" wrapText="1"/>
      <protection hidden="1"/>
    </xf>
    <xf numFmtId="0" fontId="15" fillId="0" borderId="13" xfId="0" applyNumberFormat="1" applyFont="1" applyFill="1" applyBorder="1" applyAlignment="1" applyProtection="1">
      <alignment horizontal="center" vertical="center" wrapText="1"/>
      <protection hidden="1"/>
    </xf>
    <xf numFmtId="0" fontId="15" fillId="0" borderId="15" xfId="0" applyNumberFormat="1" applyFont="1" applyFill="1" applyBorder="1" applyAlignment="1" applyProtection="1">
      <alignment horizontal="center" vertical="center" wrapText="1"/>
      <protection hidden="1"/>
    </xf>
    <xf numFmtId="0" fontId="13" fillId="0" borderId="13" xfId="0" applyFont="1" applyBorder="1" applyAlignment="1" applyProtection="1">
      <alignment horizontal="center" vertical="center" wrapText="1"/>
      <protection hidden="1"/>
    </xf>
    <xf numFmtId="0" fontId="13" fillId="0" borderId="14" xfId="0" applyFont="1" applyBorder="1" applyAlignment="1" applyProtection="1">
      <alignment horizontal="center" vertical="center" wrapText="1"/>
      <protection hidden="1"/>
    </xf>
    <xf numFmtId="0" fontId="13" fillId="0" borderId="15" xfId="0" applyFont="1" applyBorder="1" applyAlignment="1" applyProtection="1">
      <alignment horizontal="center" vertical="center" wrapText="1"/>
      <protection hidden="1"/>
    </xf>
    <xf numFmtId="0" fontId="15" fillId="0" borderId="13" xfId="0" applyFont="1" applyFill="1" applyBorder="1" applyAlignment="1" applyProtection="1">
      <alignment horizontal="left" vertical="top" wrapText="1"/>
      <protection locked="0"/>
    </xf>
    <xf numFmtId="0" fontId="15" fillId="0" borderId="14" xfId="0" applyFont="1" applyFill="1" applyBorder="1" applyAlignment="1" applyProtection="1">
      <alignment horizontal="left" vertical="top" wrapText="1"/>
      <protection locked="0"/>
    </xf>
    <xf numFmtId="0" fontId="15" fillId="0" borderId="15" xfId="0" applyFont="1" applyFill="1" applyBorder="1" applyAlignment="1" applyProtection="1">
      <alignment horizontal="left" vertical="top" wrapText="1"/>
      <protection locked="0"/>
    </xf>
    <xf numFmtId="0" fontId="10" fillId="0" borderId="13" xfId="0" applyFont="1" applyBorder="1" applyAlignment="1" applyProtection="1">
      <alignment horizontal="left" vertical="center" wrapText="1"/>
      <protection hidden="1"/>
    </xf>
    <xf numFmtId="0" fontId="10" fillId="0" borderId="14" xfId="0" applyFont="1" applyBorder="1" applyAlignment="1" applyProtection="1">
      <alignment horizontal="left" vertical="center" wrapText="1"/>
      <protection hidden="1"/>
    </xf>
    <xf numFmtId="0" fontId="10" fillId="0" borderId="15" xfId="0" applyFont="1" applyBorder="1" applyAlignment="1" applyProtection="1">
      <alignment horizontal="left" vertical="center" wrapText="1"/>
      <protection hidden="1"/>
    </xf>
    <xf numFmtId="0" fontId="22" fillId="14" borderId="17" xfId="0" applyFont="1" applyFill="1" applyBorder="1" applyAlignment="1" applyProtection="1">
      <alignment horizontal="center" vertical="top" wrapText="1"/>
      <protection hidden="1"/>
    </xf>
    <xf numFmtId="0" fontId="15" fillId="0" borderId="13" xfId="0" applyFont="1" applyFill="1" applyBorder="1" applyAlignment="1" applyProtection="1">
      <alignment horizontal="center" vertical="center" wrapText="1"/>
      <protection hidden="1"/>
    </xf>
    <xf numFmtId="0" fontId="15" fillId="0" borderId="14" xfId="0" applyFont="1" applyFill="1" applyBorder="1" applyAlignment="1" applyProtection="1">
      <alignment horizontal="center" vertical="center" wrapText="1"/>
      <protection hidden="1"/>
    </xf>
    <xf numFmtId="0" fontId="15" fillId="0" borderId="15" xfId="0" applyFont="1" applyFill="1" applyBorder="1" applyAlignment="1" applyProtection="1">
      <alignment horizontal="center" vertical="center" wrapText="1"/>
      <protection hidden="1"/>
    </xf>
    <xf numFmtId="0" fontId="15" fillId="0" borderId="13" xfId="0" applyFont="1" applyFill="1" applyBorder="1" applyAlignment="1" applyProtection="1">
      <alignment horizontal="justify" vertical="center" wrapText="1"/>
      <protection hidden="1"/>
    </xf>
    <xf numFmtId="0" fontId="15" fillId="0" borderId="14" xfId="0" applyFont="1" applyFill="1" applyBorder="1" applyAlignment="1" applyProtection="1">
      <alignment horizontal="justify" vertical="center" wrapText="1"/>
      <protection hidden="1"/>
    </xf>
    <xf numFmtId="0" fontId="10" fillId="0" borderId="34" xfId="0" applyFont="1" applyFill="1" applyBorder="1" applyAlignment="1" applyProtection="1">
      <alignment horizontal="left" vertical="top" wrapText="1"/>
      <protection locked="0"/>
    </xf>
    <xf numFmtId="0" fontId="10" fillId="0" borderId="35" xfId="0" applyFont="1" applyFill="1" applyBorder="1" applyAlignment="1" applyProtection="1">
      <alignment horizontal="left" vertical="top" wrapText="1"/>
      <protection locked="0"/>
    </xf>
    <xf numFmtId="0" fontId="10" fillId="0" borderId="36" xfId="0" applyFont="1" applyFill="1" applyBorder="1" applyAlignment="1" applyProtection="1">
      <alignment horizontal="left" vertical="top" wrapText="1"/>
      <protection locked="0"/>
    </xf>
    <xf numFmtId="0" fontId="10" fillId="0" borderId="20"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10" fillId="0" borderId="21" xfId="0" applyFont="1" applyFill="1" applyBorder="1" applyAlignment="1" applyProtection="1">
      <alignment horizontal="left" vertical="top" wrapText="1"/>
      <protection locked="0"/>
    </xf>
    <xf numFmtId="0" fontId="10" fillId="0" borderId="18" xfId="0" applyFont="1" applyFill="1" applyBorder="1" applyAlignment="1" applyProtection="1">
      <alignment horizontal="justify" vertical="top" wrapText="1"/>
      <protection hidden="1"/>
    </xf>
    <xf numFmtId="0" fontId="10" fillId="0" borderId="52" xfId="0" applyFont="1" applyBorder="1" applyAlignment="1" applyProtection="1">
      <alignment horizontal="left" vertical="center" wrapText="1"/>
      <protection hidden="1"/>
    </xf>
    <xf numFmtId="0" fontId="10" fillId="0" borderId="53" xfId="0" applyFont="1" applyBorder="1" applyAlignment="1" applyProtection="1">
      <alignment horizontal="left" vertical="center" wrapText="1"/>
      <protection hidden="1"/>
    </xf>
    <xf numFmtId="0" fontId="14" fillId="0" borderId="40" xfId="0" applyFont="1" applyBorder="1" applyAlignment="1" applyProtection="1">
      <alignment horizontal="center" vertical="center" wrapText="1"/>
      <protection locked="0"/>
    </xf>
    <xf numFmtId="0" fontId="14" fillId="0" borderId="60" xfId="0" applyFont="1" applyBorder="1" applyAlignment="1" applyProtection="1">
      <alignment horizontal="center" vertical="center" wrapText="1"/>
      <protection locked="0"/>
    </xf>
    <xf numFmtId="0" fontId="22" fillId="14" borderId="17" xfId="0" applyFont="1" applyFill="1" applyBorder="1" applyAlignment="1" applyProtection="1">
      <alignment horizontal="center" vertical="center" wrapText="1"/>
      <protection locked="0"/>
    </xf>
    <xf numFmtId="0" fontId="22" fillId="14" borderId="13" xfId="0" applyFont="1" applyFill="1" applyBorder="1" applyAlignment="1" applyProtection="1">
      <alignment horizontal="center" vertical="center" wrapText="1"/>
      <protection locked="0"/>
    </xf>
    <xf numFmtId="0" fontId="22" fillId="14" borderId="17" xfId="0" applyFont="1" applyFill="1" applyBorder="1" applyAlignment="1" applyProtection="1">
      <alignment horizontal="left" vertical="center" wrapText="1"/>
      <protection locked="0"/>
    </xf>
    <xf numFmtId="0" fontId="22" fillId="14" borderId="13" xfId="0" applyFont="1" applyFill="1" applyBorder="1" applyAlignment="1" applyProtection="1">
      <alignment horizontal="left" vertical="center" wrapText="1"/>
      <protection locked="0"/>
    </xf>
    <xf numFmtId="0" fontId="12" fillId="14" borderId="13" xfId="0" applyFont="1" applyFill="1" applyBorder="1" applyAlignment="1" applyProtection="1">
      <alignment horizontal="center" vertical="center" wrapText="1"/>
      <protection locked="0"/>
    </xf>
    <xf numFmtId="0" fontId="28" fillId="14" borderId="58" xfId="0" applyFont="1" applyFill="1" applyBorder="1" applyAlignment="1" applyProtection="1">
      <alignment horizontal="center" vertical="top" wrapText="1"/>
      <protection hidden="1"/>
    </xf>
    <xf numFmtId="0" fontId="28" fillId="14" borderId="59" xfId="0" applyFont="1" applyFill="1" applyBorder="1" applyAlignment="1" applyProtection="1">
      <alignment horizontal="center" vertical="top" wrapText="1"/>
      <protection hidden="1"/>
    </xf>
    <xf numFmtId="0" fontId="28" fillId="14" borderId="55" xfId="0" applyFont="1" applyFill="1" applyBorder="1" applyAlignment="1" applyProtection="1">
      <alignment horizontal="center" vertical="top" wrapText="1"/>
      <protection hidden="1"/>
    </xf>
    <xf numFmtId="0" fontId="10" fillId="0" borderId="33" xfId="0" applyFont="1" applyFill="1" applyBorder="1" applyAlignment="1" applyProtection="1">
      <alignment horizontal="justify" vertical="top" wrapText="1"/>
      <protection hidden="1"/>
    </xf>
    <xf numFmtId="0" fontId="12" fillId="14" borderId="32" xfId="0" applyFont="1" applyFill="1" applyBorder="1" applyAlignment="1" applyProtection="1">
      <alignment horizontal="center" vertical="center" wrapText="1"/>
      <protection hidden="1"/>
    </xf>
    <xf numFmtId="0" fontId="12" fillId="14" borderId="18" xfId="0" applyFont="1" applyFill="1" applyBorder="1" applyAlignment="1" applyProtection="1">
      <alignment horizontal="center" vertical="center" wrapText="1"/>
      <protection hidden="1"/>
    </xf>
    <xf numFmtId="0" fontId="13" fillId="0" borderId="40" xfId="0" applyFont="1" applyBorder="1" applyAlignment="1" applyProtection="1">
      <alignment horizontal="left" vertical="center" wrapText="1"/>
      <protection hidden="1"/>
    </xf>
    <xf numFmtId="0" fontId="28" fillId="14" borderId="32" xfId="0" applyFont="1" applyFill="1" applyBorder="1" applyAlignment="1" applyProtection="1">
      <alignment horizontal="center" vertical="top" wrapText="1"/>
      <protection hidden="1"/>
    </xf>
    <xf numFmtId="0" fontId="28" fillId="14" borderId="33" xfId="0" applyFont="1" applyFill="1" applyBorder="1" applyAlignment="1" applyProtection="1">
      <alignment horizontal="center" vertical="top" wrapText="1"/>
      <protection hidden="1"/>
    </xf>
    <xf numFmtId="0" fontId="28" fillId="14" borderId="18" xfId="0" applyFont="1" applyFill="1" applyBorder="1" applyAlignment="1" applyProtection="1">
      <alignment horizontal="center" vertical="top" wrapText="1"/>
      <protection hidden="1"/>
    </xf>
    <xf numFmtId="0" fontId="9" fillId="0" borderId="49" xfId="0" applyFont="1" applyFill="1" applyBorder="1" applyAlignment="1" applyProtection="1">
      <alignment horizontal="left" vertical="center" wrapText="1"/>
      <protection hidden="1"/>
    </xf>
    <xf numFmtId="0" fontId="9" fillId="0" borderId="51" xfId="0" applyFont="1" applyFill="1" applyBorder="1" applyAlignment="1" applyProtection="1">
      <alignment horizontal="left" vertical="center" wrapText="1"/>
      <protection hidden="1"/>
    </xf>
    <xf numFmtId="0" fontId="9" fillId="0" borderId="50" xfId="0" applyFont="1" applyFill="1" applyBorder="1" applyAlignment="1" applyProtection="1">
      <alignment horizontal="left" vertical="center" wrapText="1"/>
      <protection hidden="1"/>
    </xf>
    <xf numFmtId="0" fontId="9" fillId="6" borderId="3" xfId="0" applyFont="1" applyFill="1" applyBorder="1" applyAlignment="1" applyProtection="1">
      <alignment horizontal="center" vertical="center" wrapText="1"/>
      <protection hidden="1"/>
    </xf>
    <xf numFmtId="0" fontId="9" fillId="6" borderId="9" xfId="0" applyFont="1" applyFill="1" applyBorder="1" applyAlignment="1" applyProtection="1">
      <alignment horizontal="center" vertical="center" wrapText="1"/>
      <protection hidden="1"/>
    </xf>
    <xf numFmtId="0" fontId="9" fillId="6" borderId="5" xfId="0" applyFont="1" applyFill="1" applyBorder="1" applyAlignment="1" applyProtection="1">
      <alignment horizontal="center" vertical="center" wrapText="1"/>
      <protection hidden="1"/>
    </xf>
    <xf numFmtId="0" fontId="11" fillId="0" borderId="2"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11" fillId="6" borderId="3" xfId="0" applyFont="1" applyFill="1" applyBorder="1" applyAlignment="1" applyProtection="1">
      <alignment horizontal="center" vertical="center" wrapText="1"/>
      <protection hidden="1"/>
    </xf>
    <xf numFmtId="0" fontId="11" fillId="6" borderId="9" xfId="0" applyFont="1" applyFill="1" applyBorder="1" applyAlignment="1" applyProtection="1">
      <alignment horizontal="center" vertical="center" wrapText="1"/>
      <protection hidden="1"/>
    </xf>
    <xf numFmtId="0" fontId="11" fillId="6" borderId="5" xfId="0" applyFont="1" applyFill="1" applyBorder="1" applyAlignment="1" applyProtection="1">
      <alignment horizontal="center" vertical="center" wrapText="1"/>
      <protection hidden="1"/>
    </xf>
    <xf numFmtId="0" fontId="11" fillId="0" borderId="8" xfId="0" applyFont="1" applyFill="1" applyBorder="1" applyAlignment="1" applyProtection="1">
      <alignment horizontal="center" vertical="center" wrapText="1"/>
      <protection hidden="1"/>
    </xf>
    <xf numFmtId="0" fontId="9" fillId="0" borderId="16" xfId="0" applyNumberFormat="1" applyFont="1" applyFill="1" applyBorder="1" applyAlignment="1" applyProtection="1">
      <alignment horizontal="left" vertical="center"/>
      <protection hidden="1"/>
    </xf>
    <xf numFmtId="0" fontId="9" fillId="0" borderId="16" xfId="0" applyFont="1" applyFill="1" applyBorder="1" applyAlignment="1" applyProtection="1">
      <alignment horizontal="center" vertical="center" textRotation="90" wrapText="1"/>
      <protection hidden="1"/>
    </xf>
    <xf numFmtId="0" fontId="11" fillId="0" borderId="0" xfId="0" applyFont="1" applyAlignment="1" applyProtection="1">
      <alignment horizontal="left" vertical="center" wrapText="1"/>
      <protection locked="0"/>
    </xf>
    <xf numFmtId="0" fontId="33" fillId="28" borderId="37" xfId="0" applyFont="1" applyFill="1" applyBorder="1" applyAlignment="1" applyProtection="1">
      <alignment horizontal="center" vertical="center" wrapText="1"/>
      <protection hidden="1"/>
    </xf>
    <xf numFmtId="0" fontId="33" fillId="28" borderId="38" xfId="0" applyFont="1" applyFill="1" applyBorder="1" applyAlignment="1" applyProtection="1">
      <alignment horizontal="center" vertical="center" wrapText="1"/>
      <protection hidden="1"/>
    </xf>
    <xf numFmtId="0" fontId="33" fillId="28" borderId="39" xfId="0" applyFont="1" applyFill="1" applyBorder="1" applyAlignment="1" applyProtection="1">
      <alignment horizontal="center" vertical="center" wrapText="1"/>
      <protection hidden="1"/>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21" fillId="0" borderId="31" xfId="0" applyNumberFormat="1" applyFont="1" applyFill="1" applyBorder="1" applyAlignment="1" applyProtection="1">
      <alignment horizontal="left" vertical="center"/>
      <protection hidden="1"/>
    </xf>
    <xf numFmtId="0" fontId="21" fillId="0" borderId="27" xfId="0" applyNumberFormat="1" applyFont="1" applyFill="1" applyBorder="1" applyAlignment="1" applyProtection="1">
      <alignment horizontal="left" vertical="center"/>
      <protection hidden="1"/>
    </xf>
    <xf numFmtId="0" fontId="11" fillId="10" borderId="16" xfId="0" applyFont="1" applyFill="1" applyBorder="1" applyAlignment="1" applyProtection="1">
      <alignment horizontal="center" vertical="center" wrapText="1"/>
      <protection hidden="1"/>
    </xf>
    <xf numFmtId="0" fontId="9" fillId="0" borderId="16" xfId="0" applyNumberFormat="1" applyFont="1" applyFill="1" applyBorder="1" applyAlignment="1" applyProtection="1">
      <alignment horizontal="left" vertical="center" wrapText="1"/>
      <protection hidden="1"/>
    </xf>
    <xf numFmtId="0" fontId="11" fillId="17" borderId="31" xfId="0" applyFont="1" applyFill="1" applyBorder="1" applyAlignment="1" applyProtection="1">
      <alignment horizontal="left" vertical="center" wrapText="1"/>
      <protection hidden="1"/>
    </xf>
    <xf numFmtId="0" fontId="11" fillId="17" borderId="26" xfId="0" applyFont="1" applyFill="1" applyBorder="1" applyAlignment="1" applyProtection="1">
      <alignment horizontal="left" vertical="center" wrapText="1"/>
      <protection hidden="1"/>
    </xf>
    <xf numFmtId="0" fontId="12" fillId="14" borderId="16" xfId="0" applyFont="1" applyFill="1" applyBorder="1" applyAlignment="1" applyProtection="1">
      <alignment horizontal="center" vertical="center" wrapText="1"/>
      <protection hidden="1"/>
    </xf>
    <xf numFmtId="0" fontId="11" fillId="6" borderId="0" xfId="0" applyFont="1" applyFill="1" applyBorder="1" applyAlignment="1" applyProtection="1">
      <alignment horizontal="left" vertical="center" wrapText="1"/>
      <protection hidden="1"/>
    </xf>
    <xf numFmtId="0" fontId="9" fillId="6" borderId="1"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left" vertical="center"/>
      <protection hidden="1"/>
    </xf>
    <xf numFmtId="49" fontId="9" fillId="6" borderId="3" xfId="0" applyNumberFormat="1" applyFont="1" applyFill="1" applyBorder="1" applyAlignment="1" applyProtection="1">
      <alignment horizontal="center" vertical="center" wrapText="1"/>
      <protection hidden="1"/>
    </xf>
    <xf numFmtId="0" fontId="11" fillId="16" borderId="16" xfId="0" applyFont="1" applyFill="1" applyBorder="1" applyAlignment="1" applyProtection="1">
      <alignment horizontal="center" vertical="center" wrapText="1"/>
      <protection hidden="1"/>
    </xf>
    <xf numFmtId="0" fontId="11" fillId="0" borderId="16" xfId="0" applyFont="1" applyBorder="1" applyAlignment="1" applyProtection="1">
      <alignment horizontal="center" vertical="center" wrapText="1"/>
      <protection hidden="1"/>
    </xf>
    <xf numFmtId="0" fontId="11" fillId="0" borderId="0" xfId="0" applyFont="1" applyFill="1" applyBorder="1" applyAlignment="1" applyProtection="1">
      <alignment horizontal="left" vertical="center" wrapText="1"/>
      <protection hidden="1"/>
    </xf>
    <xf numFmtId="0" fontId="11" fillId="6" borderId="0" xfId="0" applyFont="1" applyFill="1" applyBorder="1" applyAlignment="1" applyProtection="1">
      <alignment horizontal="center" vertical="center" wrapText="1"/>
      <protection hidden="1"/>
    </xf>
    <xf numFmtId="0" fontId="9" fillId="6" borderId="3" xfId="0" applyFont="1" applyFill="1" applyBorder="1" applyAlignment="1" applyProtection="1">
      <alignment horizontal="center" vertical="center"/>
      <protection hidden="1"/>
    </xf>
    <xf numFmtId="0" fontId="9" fillId="6" borderId="9" xfId="0" applyFont="1" applyFill="1" applyBorder="1" applyAlignment="1" applyProtection="1">
      <alignment horizontal="center" vertical="center"/>
      <protection hidden="1"/>
    </xf>
    <xf numFmtId="0" fontId="9" fillId="6" borderId="5" xfId="0" applyFont="1" applyFill="1" applyBorder="1" applyAlignment="1" applyProtection="1">
      <alignment horizontal="center" vertical="center"/>
      <protection hidden="1"/>
    </xf>
    <xf numFmtId="0" fontId="11" fillId="0" borderId="2" xfId="0" applyFont="1" applyFill="1" applyBorder="1" applyAlignment="1" applyProtection="1">
      <alignment horizontal="right" vertical="center" wrapText="1"/>
      <protection hidden="1"/>
    </xf>
    <xf numFmtId="0" fontId="11" fillId="0" borderId="0" xfId="0" applyFont="1" applyFill="1" applyBorder="1" applyAlignment="1" applyProtection="1">
      <alignment horizontal="right" vertical="center" wrapText="1"/>
      <protection hidden="1"/>
    </xf>
    <xf numFmtId="10" fontId="9" fillId="6" borderId="3" xfId="0" applyNumberFormat="1" applyFont="1" applyFill="1" applyBorder="1" applyAlignment="1" applyProtection="1">
      <alignment horizontal="center" vertical="center" wrapText="1"/>
      <protection hidden="1"/>
    </xf>
    <xf numFmtId="10" fontId="9" fillId="6" borderId="9" xfId="0" applyNumberFormat="1" applyFont="1" applyFill="1" applyBorder="1" applyAlignment="1" applyProtection="1">
      <alignment horizontal="center" vertical="center" wrapText="1"/>
      <protection hidden="1"/>
    </xf>
    <xf numFmtId="10" fontId="9" fillId="6" borderId="5" xfId="0" applyNumberFormat="1" applyFont="1" applyFill="1" applyBorder="1" applyAlignment="1" applyProtection="1">
      <alignment horizontal="center" vertical="center" wrapText="1"/>
      <protection hidden="1"/>
    </xf>
    <xf numFmtId="0" fontId="25" fillId="6" borderId="0" xfId="0" applyFont="1" applyFill="1" applyBorder="1" applyAlignment="1" applyProtection="1">
      <alignment horizontal="center" vertical="center" wrapText="1"/>
      <protection hidden="1"/>
    </xf>
    <xf numFmtId="0" fontId="25" fillId="6" borderId="0" xfId="0" applyFont="1" applyFill="1" applyBorder="1" applyAlignment="1" applyProtection="1">
      <alignment horizontal="center" vertical="center"/>
      <protection hidden="1"/>
    </xf>
    <xf numFmtId="0" fontId="11" fillId="6" borderId="2" xfId="0" applyFont="1" applyFill="1" applyBorder="1" applyAlignment="1" applyProtection="1">
      <alignment horizontal="center" vertical="center" wrapText="1"/>
      <protection hidden="1"/>
    </xf>
    <xf numFmtId="0" fontId="11" fillId="6" borderId="8" xfId="0" applyFont="1" applyFill="1" applyBorder="1" applyAlignment="1" applyProtection="1">
      <alignment horizontal="center" vertical="center" wrapText="1"/>
      <protection hidden="1"/>
    </xf>
    <xf numFmtId="0" fontId="11" fillId="6" borderId="0" xfId="0" applyFont="1" applyFill="1" applyBorder="1" applyAlignment="1" applyProtection="1">
      <alignment horizontal="right" vertical="center" wrapText="1"/>
      <protection hidden="1"/>
    </xf>
    <xf numFmtId="0" fontId="9" fillId="0" borderId="31" xfId="0" applyNumberFormat="1" applyFont="1" applyFill="1" applyBorder="1" applyAlignment="1" applyProtection="1">
      <alignment horizontal="center" vertical="center" wrapText="1"/>
      <protection hidden="1"/>
    </xf>
    <xf numFmtId="0" fontId="9" fillId="0" borderId="27" xfId="0" applyNumberFormat="1" applyFont="1" applyFill="1" applyBorder="1" applyAlignment="1" applyProtection="1">
      <alignment horizontal="center" vertical="center" wrapText="1"/>
      <protection hidden="1"/>
    </xf>
    <xf numFmtId="0" fontId="9" fillId="0" borderId="31" xfId="0" applyNumberFormat="1" applyFont="1" applyFill="1" applyBorder="1" applyAlignment="1" applyProtection="1">
      <alignment horizontal="left" vertical="center" wrapText="1"/>
      <protection hidden="1"/>
    </xf>
    <xf numFmtId="0" fontId="9" fillId="0" borderId="27" xfId="0" applyNumberFormat="1" applyFont="1" applyFill="1" applyBorder="1" applyAlignment="1" applyProtection="1">
      <alignment horizontal="left" vertical="center" wrapText="1"/>
      <protection hidden="1"/>
    </xf>
    <xf numFmtId="0" fontId="9" fillId="0" borderId="31" xfId="0" applyNumberFormat="1" applyFont="1" applyFill="1" applyBorder="1" applyAlignment="1" applyProtection="1">
      <alignment horizontal="left" vertical="center"/>
      <protection hidden="1"/>
    </xf>
    <xf numFmtId="0" fontId="9" fillId="0" borderId="27" xfId="0" applyNumberFormat="1" applyFont="1" applyFill="1" applyBorder="1" applyAlignment="1" applyProtection="1">
      <alignment horizontal="left" vertical="center"/>
      <protection hidden="1"/>
    </xf>
    <xf numFmtId="0" fontId="9" fillId="0" borderId="0" xfId="0" applyFont="1" applyAlignment="1" applyProtection="1">
      <alignment horizontal="left" vertical="top" wrapText="1"/>
      <protection locked="0"/>
    </xf>
    <xf numFmtId="0" fontId="10" fillId="0" borderId="17" xfId="0" applyFont="1" applyFill="1" applyBorder="1" applyAlignment="1" applyProtection="1">
      <alignment horizontal="center" vertical="center" wrapText="1"/>
      <protection locked="0"/>
    </xf>
    <xf numFmtId="0" fontId="22" fillId="14" borderId="15"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54" xfId="0" applyFont="1" applyFill="1" applyBorder="1" applyAlignment="1" applyProtection="1">
      <alignment horizontal="center" vertical="center" wrapText="1"/>
      <protection locked="0"/>
    </xf>
    <xf numFmtId="0" fontId="10" fillId="0" borderId="53" xfId="0" applyFont="1" applyFill="1" applyBorder="1" applyAlignment="1" applyProtection="1">
      <alignment horizontal="center" vertical="center" wrapText="1"/>
      <protection locked="0"/>
    </xf>
    <xf numFmtId="0" fontId="10" fillId="0" borderId="52" xfId="0" applyFont="1" applyFill="1" applyBorder="1" applyAlignment="1" applyProtection="1">
      <alignment horizontal="center" vertical="center" wrapText="1"/>
      <protection locked="0"/>
    </xf>
    <xf numFmtId="0" fontId="10" fillId="0" borderId="40" xfId="0" applyFont="1" applyFill="1" applyBorder="1" applyAlignment="1" applyProtection="1">
      <alignment horizontal="center" vertical="center" wrapText="1"/>
      <protection hidden="1"/>
    </xf>
    <xf numFmtId="0" fontId="10" fillId="0" borderId="40" xfId="0" applyFont="1" applyFill="1" applyBorder="1" applyAlignment="1" applyProtection="1">
      <alignment horizontal="center" vertical="center" wrapText="1"/>
      <protection locked="0"/>
    </xf>
  </cellXfs>
  <cellStyles count="4">
    <cellStyle name="40% - Énfasis2" xfId="1" builtinId="35"/>
    <cellStyle name="Énfasis1" xfId="2" builtinId="29"/>
    <cellStyle name="Énfasis6" xfId="3" builtinId="49"/>
    <cellStyle name="Normal" xfId="0" builtinId="0"/>
  </cellStyles>
  <dxfs count="83">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gray125"/>
      </fill>
    </dxf>
    <dxf>
      <font>
        <color theme="0"/>
      </font>
    </dxf>
    <dxf>
      <font>
        <color theme="0"/>
      </font>
    </dxf>
    <dxf>
      <font>
        <color theme="0"/>
      </font>
    </dxf>
    <dxf>
      <font>
        <color theme="0"/>
      </font>
    </dxf>
    <dxf>
      <font>
        <b/>
        <i val="0"/>
        <color rgb="FF8C0000"/>
      </font>
      <fill>
        <patternFill>
          <bgColor rgb="FFFFBEC8"/>
        </patternFill>
      </fill>
    </dxf>
    <dxf>
      <font>
        <b/>
        <i val="0"/>
        <color rgb="FF8C0000"/>
      </font>
      <fill>
        <patternFill>
          <bgColor rgb="FFFFBEC8"/>
        </patternFill>
      </fill>
    </dxf>
    <dxf>
      <font>
        <b/>
        <i val="0"/>
        <color rgb="FF8C0000"/>
      </font>
      <fill>
        <patternFill>
          <bgColor rgb="FFFFBEC8"/>
        </patternFill>
      </fill>
    </dxf>
    <dxf>
      <font>
        <b/>
        <i val="0"/>
        <color rgb="FF8C0000"/>
      </font>
      <fill>
        <patternFill>
          <bgColor rgb="FFFFBEC8"/>
        </patternFill>
      </fill>
    </dxf>
    <dxf>
      <font>
        <b/>
        <i val="0"/>
        <color rgb="FF8C0000"/>
      </font>
      <fill>
        <patternFill>
          <bgColor rgb="FFFFBEC8"/>
        </patternFill>
      </fill>
    </dxf>
    <dxf>
      <fill>
        <patternFill>
          <bgColor rgb="FFC0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b/>
        <i val="0"/>
        <color rgb="FFC00000"/>
      </font>
    </dxf>
    <dxf>
      <fill>
        <patternFill>
          <bgColor rgb="FFC00000"/>
        </patternFill>
      </fill>
    </dxf>
    <dxf>
      <fill>
        <patternFill>
          <bgColor rgb="FFFFCCCC"/>
        </patternFill>
      </fill>
    </dxf>
    <dxf>
      <fill>
        <patternFill>
          <bgColor rgb="FFFFCCCC"/>
        </patternFill>
      </fill>
    </dxf>
    <dxf>
      <fill>
        <patternFill>
          <bgColor rgb="FFFFCCCC"/>
        </patternFill>
      </fill>
    </dxf>
    <dxf>
      <font>
        <b/>
        <i val="0"/>
        <color rgb="FFC00000"/>
      </font>
    </dxf>
    <dxf>
      <fill>
        <patternFill>
          <bgColor rgb="FFC0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solid">
          <fgColor rgb="FFFFCCCC"/>
          <bgColor rgb="FFFFCCCC"/>
        </patternFill>
      </fill>
    </dxf>
    <dxf>
      <fill>
        <patternFill patternType="solid">
          <fgColor rgb="FFFFCCCC"/>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WILBERT PAQUIYAURI PRADO" refreshedDate="43808.465078819441" createdVersion="4" refreshedVersion="4" minRefreshableVersion="3" recordCount="900">
  <cacheSource type="worksheet">
    <worksheetSource ref="A13:F47" sheet="Asoc_ambiente_UD"/>
  </cacheSource>
  <cacheFields count="6">
    <cacheField name="Módulos Formativos" numFmtId="0">
      <sharedItems containsString="0" containsNumber="1" containsInteger="1"/>
    </cacheField>
    <cacheField name="Denominación de Ambiente" numFmtId="0">
      <sharedItems containsBlank="1" count="11">
        <s v="Aula pedagógica"/>
        <m/>
        <s v="Aula de cómputo" u="1"/>
        <s v="Laboratorio de idiomas" u="1"/>
        <s v="Ambiente 6" u="1"/>
        <s v="Ambiente 10" u="1"/>
        <s v="Ambiente 7" u="1"/>
        <s v="Ambiente 8" u="1"/>
        <s v="Ambiente 9" u="1"/>
        <s v="Ambiente 4" u="1"/>
        <s v="Ambiente 5" u="1"/>
      </sharedItems>
    </cacheField>
    <cacheField name="Unidades Didácticas Asociadas" numFmtId="0">
      <sharedItems containsNonDate="0" containsString="0" containsBlank="1" count="1">
        <m/>
      </sharedItems>
    </cacheField>
    <cacheField name="Horas Teóricas" numFmtId="0">
      <sharedItems containsSemiMixedTypes="0" containsString="0" containsNumber="1" containsInteger="1"/>
    </cacheField>
    <cacheField name="Horas Prácticas" numFmtId="0">
      <sharedItems containsSemiMixedTypes="0" containsString="0" containsNumber="1" containsInteger="1"/>
    </cacheField>
    <cacheField name="Periodo" numFmtId="0">
      <sharedItems count="1">
        <e v="#N/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00"/>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A5" firstHeaderRow="1" firstDataRow="1" firstDataCol="1" rowPageCount="1" colPageCount="1"/>
  <pivotFields count="6">
    <pivotField showAll="0"/>
    <pivotField showAll="0"/>
    <pivotField axis="axisRow" showAll="0">
      <items count="2">
        <item x="0"/>
        <item t="default"/>
      </items>
    </pivotField>
    <pivotField showAll="0"/>
    <pivotField showAll="0"/>
    <pivotField axis="axisPage" showAll="0">
      <items count="2">
        <item x="0"/>
        <item t="default"/>
      </items>
    </pivotField>
  </pivotFields>
  <rowFields count="1">
    <field x="2"/>
  </rowFields>
  <rowItems count="2">
    <i>
      <x/>
    </i>
    <i t="grand">
      <x/>
    </i>
  </rowItems>
  <colItems count="1">
    <i/>
  </colItems>
  <pageFields count="1">
    <pageField fld="5" hier="0"/>
  </pageFields>
  <pivotTableStyleInfo name="PivotStyleLight16"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name="Tabla dinámica2" cacheId="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A6" firstHeaderRow="1" firstDataRow="1" firstDataCol="1"/>
  <pivotFields count="6">
    <pivotField showAll="0"/>
    <pivotField axis="axisRow" showAll="0">
      <items count="12">
        <item m="1" x="5"/>
        <item m="1" x="9"/>
        <item m="1" x="10"/>
        <item m="1" x="4"/>
        <item m="1" x="6"/>
        <item m="1" x="7"/>
        <item m="1" x="8"/>
        <item m="1" x="2"/>
        <item x="0"/>
        <item m="1" x="3"/>
        <item x="1"/>
        <item t="default"/>
      </items>
    </pivotField>
    <pivotField showAll="0"/>
    <pivotField showAll="0"/>
    <pivotField showAll="0"/>
    <pivotField showAll="0"/>
  </pivotFields>
  <rowFields count="1">
    <field x="1"/>
  </rowFields>
  <rowItems count="3">
    <i>
      <x v="8"/>
    </i>
    <i>
      <x v="10"/>
    </i>
    <i t="grand">
      <x/>
    </i>
  </rowItems>
  <colItems count="1">
    <i/>
  </colItems>
  <pivotTableStyleInfo name="PivotStyleLight16"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38"/>
  <sheetViews>
    <sheetView zoomScaleNormal="100" workbookViewId="0">
      <selection activeCell="H9" sqref="H9"/>
    </sheetView>
  </sheetViews>
  <sheetFormatPr baseColWidth="10" defaultRowHeight="15" x14ac:dyDescent="0.25"/>
  <cols>
    <col min="1" max="1" width="20.42578125" style="6" customWidth="1"/>
    <col min="2" max="2" width="17.28515625" style="6" customWidth="1"/>
    <col min="3" max="3" width="16.85546875" style="6" customWidth="1"/>
    <col min="4" max="4" width="12.28515625" style="6" customWidth="1"/>
    <col min="5" max="5" width="22" style="6" customWidth="1"/>
    <col min="6" max="6" width="5.140625" style="6" customWidth="1"/>
    <col min="7" max="16384" width="11.42578125" style="6"/>
  </cols>
  <sheetData>
    <row r="1" spans="1:5" ht="38.25" customHeight="1" x14ac:dyDescent="0.25">
      <c r="A1" s="315" t="s">
        <v>162</v>
      </c>
      <c r="B1" s="315"/>
      <c r="C1" s="315"/>
      <c r="D1" s="315"/>
      <c r="E1" s="315"/>
    </row>
    <row r="2" spans="1:5" ht="8.1" customHeight="1" x14ac:dyDescent="0.25">
      <c r="A2" s="103"/>
      <c r="B2" s="104"/>
      <c r="C2" s="104"/>
      <c r="D2" s="104"/>
      <c r="E2" s="104"/>
    </row>
    <row r="3" spans="1:5" ht="34.5" customHeight="1" x14ac:dyDescent="0.25">
      <c r="A3" s="206" t="s">
        <v>38</v>
      </c>
      <c r="B3" s="320" t="s">
        <v>170</v>
      </c>
      <c r="C3" s="321"/>
      <c r="D3" s="207" t="s">
        <v>62</v>
      </c>
      <c r="E3" s="132" t="s">
        <v>171</v>
      </c>
    </row>
    <row r="4" spans="1:5" ht="8.1" customHeight="1" x14ac:dyDescent="0.25">
      <c r="A4" s="154"/>
      <c r="B4" s="133"/>
      <c r="C4" s="133"/>
      <c r="D4" s="133"/>
      <c r="E4" s="133"/>
    </row>
    <row r="5" spans="1:5" ht="22.5" customHeight="1" x14ac:dyDescent="0.25">
      <c r="A5" s="134" t="s">
        <v>42</v>
      </c>
      <c r="B5" s="205" t="s">
        <v>172</v>
      </c>
      <c r="C5" s="134" t="s">
        <v>43</v>
      </c>
      <c r="D5" s="316" t="s">
        <v>173</v>
      </c>
      <c r="E5" s="316"/>
    </row>
    <row r="6" spans="1:5" ht="8.1" customHeight="1" x14ac:dyDescent="0.25">
      <c r="A6" s="135"/>
      <c r="B6" s="136"/>
      <c r="C6" s="137"/>
      <c r="D6" s="136"/>
      <c r="E6" s="136"/>
    </row>
    <row r="7" spans="1:5" ht="20.25" customHeight="1" x14ac:dyDescent="0.25">
      <c r="A7" s="134" t="s">
        <v>44</v>
      </c>
      <c r="B7" s="316" t="s">
        <v>174</v>
      </c>
      <c r="C7" s="316"/>
      <c r="D7" s="316"/>
      <c r="E7" s="316"/>
    </row>
    <row r="8" spans="1:5" ht="8.1" customHeight="1" x14ac:dyDescent="0.25">
      <c r="A8" s="135"/>
      <c r="B8" s="136"/>
      <c r="C8" s="136"/>
      <c r="D8" s="136"/>
      <c r="E8" s="136"/>
    </row>
    <row r="9" spans="1:5" ht="28.5" customHeight="1" x14ac:dyDescent="0.25">
      <c r="A9" s="159" t="s">
        <v>142</v>
      </c>
      <c r="B9" s="316"/>
      <c r="C9" s="316"/>
      <c r="D9" s="316"/>
      <c r="E9" s="316"/>
    </row>
    <row r="10" spans="1:5" ht="7.5" customHeight="1" x14ac:dyDescent="0.25">
      <c r="A10" s="135"/>
      <c r="B10" s="136"/>
      <c r="C10" s="137"/>
      <c r="D10" s="136"/>
      <c r="E10" s="136"/>
    </row>
    <row r="11" spans="1:5" ht="50.25" customHeight="1" x14ac:dyDescent="0.25">
      <c r="A11" s="159" t="s">
        <v>143</v>
      </c>
      <c r="B11" s="322" t="s">
        <v>859</v>
      </c>
      <c r="C11" s="322"/>
      <c r="D11" s="155" t="s">
        <v>46</v>
      </c>
      <c r="E11" s="132" t="s">
        <v>175</v>
      </c>
    </row>
    <row r="12" spans="1:5" ht="8.1" customHeight="1" x14ac:dyDescent="0.25">
      <c r="A12" s="135"/>
      <c r="B12" s="136"/>
      <c r="C12" s="137"/>
      <c r="D12" s="136"/>
      <c r="E12" s="136"/>
    </row>
    <row r="13" spans="1:5" ht="32.25" customHeight="1" x14ac:dyDescent="0.25">
      <c r="A13" s="134" t="s">
        <v>144</v>
      </c>
      <c r="B13" s="205"/>
      <c r="C13" s="134" t="s">
        <v>45</v>
      </c>
      <c r="D13" s="324" t="s">
        <v>192</v>
      </c>
      <c r="E13" s="324"/>
    </row>
    <row r="14" spans="1:5" ht="8.1" customHeight="1" x14ac:dyDescent="0.25">
      <c r="A14" s="135"/>
      <c r="B14" s="136"/>
      <c r="C14" s="136"/>
      <c r="D14" s="136"/>
      <c r="E14" s="136"/>
    </row>
    <row r="15" spans="1:5" ht="28.5" customHeight="1" x14ac:dyDescent="0.25">
      <c r="A15" s="159" t="s">
        <v>41</v>
      </c>
      <c r="B15" s="316" t="s">
        <v>176</v>
      </c>
      <c r="C15" s="316"/>
      <c r="D15" s="316"/>
      <c r="E15" s="316"/>
    </row>
    <row r="16" spans="1:5" ht="8.1" customHeight="1" x14ac:dyDescent="0.25">
      <c r="A16" s="105"/>
      <c r="B16" s="106"/>
      <c r="C16" s="106"/>
      <c r="D16" s="106"/>
      <c r="E16" s="106"/>
    </row>
    <row r="17" spans="1:6" ht="21.75" customHeight="1" x14ac:dyDescent="0.25">
      <c r="A17" s="309" t="s">
        <v>7</v>
      </c>
      <c r="B17" s="310"/>
      <c r="C17" s="310"/>
      <c r="D17" s="310"/>
      <c r="E17" s="311"/>
      <c r="F17" s="208" t="s">
        <v>107</v>
      </c>
    </row>
    <row r="18" spans="1:6" ht="60" customHeight="1" x14ac:dyDescent="0.25">
      <c r="A18" s="317" t="s">
        <v>177</v>
      </c>
      <c r="B18" s="318"/>
      <c r="C18" s="318"/>
      <c r="D18" s="318"/>
      <c r="E18" s="319"/>
      <c r="F18" s="107" t="str">
        <f>A18</f>
        <v xml:space="preserve">El egresado del programa de estudios de industrias alimentarias es un profesional competente en planificar, organizar, ejecutar y controlar actividades productivas, de la industria  alimentaria mediante el control y el aprovisionamiento de la materia prima, su transformación e innovación y   comercialización de acuerdos a la normas de calidad para garantizar la seguridad e inocuidad de los alimentos , así como   el uso y  manejo de las herramientas informáticas, dominio del idioma ingles mediante una comunicación asertiva y cultura ambiental.  </v>
      </c>
    </row>
    <row r="19" spans="1:6" ht="21.75" customHeight="1" x14ac:dyDescent="0.25">
      <c r="A19" s="309" t="s">
        <v>147</v>
      </c>
      <c r="B19" s="310"/>
      <c r="C19" s="310"/>
      <c r="D19" s="310"/>
      <c r="E19" s="311"/>
      <c r="F19" s="107" t="str">
        <f>A19</f>
        <v>COMPETENCIAS ESPECÍFICAS  (UNIDAD DE COMPETENCIA)</v>
      </c>
    </row>
    <row r="20" spans="1:6" s="99" customFormat="1" ht="39.950000000000003" customHeight="1" x14ac:dyDescent="0.25">
      <c r="A20" s="312" t="s">
        <v>178</v>
      </c>
      <c r="B20" s="313"/>
      <c r="C20" s="313"/>
      <c r="D20" s="313"/>
      <c r="E20" s="314"/>
      <c r="F20" s="107" t="str">
        <f t="shared" ref="F20:F26" si="0">A20</f>
        <v>Recepcionar la materia prima, en base a orden de producción, procedimientos de la empresa, las buenas prácticas de manufactura (BPM) y teniendo en cuenta la normativa vigente</v>
      </c>
    </row>
    <row r="21" spans="1:6" s="99" customFormat="1" ht="39.950000000000003" customHeight="1" x14ac:dyDescent="0.25">
      <c r="A21" s="312" t="s">
        <v>179</v>
      </c>
      <c r="B21" s="313"/>
      <c r="C21" s="313"/>
      <c r="D21" s="313"/>
      <c r="E21" s="314"/>
      <c r="F21" s="107" t="str">
        <f t="shared" si="0"/>
        <v>Seleccionar y clasificar la materia prima de acuerdo al estándares de calidad de la empresa, las buenas prácticas de manufactura (BPM) y teniendo en cuenta la normativa vigente.</v>
      </c>
    </row>
    <row r="22" spans="1:6" s="99" customFormat="1" ht="39.950000000000003" customHeight="1" x14ac:dyDescent="0.25">
      <c r="A22" s="312" t="s">
        <v>180</v>
      </c>
      <c r="B22" s="313"/>
      <c r="C22" s="313"/>
      <c r="D22" s="313"/>
      <c r="E22" s="314"/>
      <c r="F22" s="107" t="str">
        <f t="shared" si="0"/>
        <v>Acondicionar la materia prima de acuerdo al plan de producción, procedimientos de la empresa, las buenas prácticas de manufactura (BPM) y teniendo en cuenta la normativa vigente.</v>
      </c>
    </row>
    <row r="23" spans="1:6" s="99" customFormat="1" ht="39.950000000000003" customHeight="1" x14ac:dyDescent="0.25">
      <c r="A23" s="312" t="s">
        <v>181</v>
      </c>
      <c r="B23" s="313"/>
      <c r="C23" s="313"/>
      <c r="D23" s="313"/>
      <c r="E23" s="314"/>
      <c r="F23" s="107" t="str">
        <f t="shared" si="0"/>
        <v>Realizar pre tratamiento de la materia prima de acuerdo a sus características y según el plan de producción, procedimientos de la empresa, las buenas prácticas de manufactura (BPM) y teniendo en cuenta la normativa vigente</v>
      </c>
    </row>
    <row r="24" spans="1:6" s="99" customFormat="1" ht="39.950000000000003" customHeight="1" x14ac:dyDescent="0.25">
      <c r="A24" s="312" t="s">
        <v>182</v>
      </c>
      <c r="B24" s="313"/>
      <c r="C24" s="313"/>
      <c r="D24" s="313"/>
      <c r="E24" s="314"/>
      <c r="F24" s="107" t="str">
        <f t="shared" si="0"/>
        <v>Efectuar el proceso de transformación de la materia prima, de acuerdo al flujo de producción y controles de calidad, procedimientos de la empresa, las buenas prácticas de manufactura (BPM) y teniendo en cuenta la normativa vigente.</v>
      </c>
    </row>
    <row r="25" spans="1:6" s="99" customFormat="1" ht="39.950000000000003" customHeight="1" x14ac:dyDescent="0.25">
      <c r="A25" s="312" t="s">
        <v>183</v>
      </c>
      <c r="B25" s="313"/>
      <c r="C25" s="313"/>
      <c r="D25" s="313"/>
      <c r="E25" s="314"/>
      <c r="F25" s="107" t="str">
        <f t="shared" si="0"/>
        <v>Realizar el envasado de los productos elaborados de acuerdo a orden de pedido asegurando condiciones de inocuidad aplicando las buenas prácticas de manufactura (BPM) y teniendo en cuenta la normativa vigente</v>
      </c>
    </row>
    <row r="26" spans="1:6" s="99" customFormat="1" ht="39.950000000000003" customHeight="1" x14ac:dyDescent="0.25">
      <c r="A26" s="312" t="s">
        <v>184</v>
      </c>
      <c r="B26" s="313"/>
      <c r="C26" s="313"/>
      <c r="D26" s="313"/>
      <c r="E26" s="314"/>
      <c r="F26" s="107" t="str">
        <f t="shared" si="0"/>
        <v>Realizar el empaque y embalaje de los productos terminados, de acuerdo a la orden de pedido, aplicando las buenas prácticas de manufactura (BPM) y teniendo en cuenta la normativa vigente</v>
      </c>
    </row>
    <row r="27" spans="1:6" ht="39.950000000000003" customHeight="1" x14ac:dyDescent="0.25">
      <c r="A27" s="312" t="s">
        <v>185</v>
      </c>
      <c r="B27" s="313"/>
      <c r="C27" s="313"/>
      <c r="D27" s="313"/>
      <c r="E27" s="314"/>
      <c r="F27" s="107" t="str">
        <f>A27</f>
        <v>Realizar el control de calidad de la producción, de acuerdo a los procedimientos de la empresa, plan HACCP y teniendo en cuenta la normativa vigente.</v>
      </c>
    </row>
    <row r="28" spans="1:6" ht="21.75" customHeight="1" x14ac:dyDescent="0.25">
      <c r="A28" s="309" t="s">
        <v>5</v>
      </c>
      <c r="B28" s="310"/>
      <c r="C28" s="310"/>
      <c r="D28" s="310"/>
      <c r="E28" s="311"/>
      <c r="F28" s="107" t="str">
        <f t="shared" ref="F28:F37" si="1">A28</f>
        <v>COMPETENCIAS PARA LA EMPLEABILIDAD</v>
      </c>
    </row>
    <row r="29" spans="1:6" ht="39.950000000000003" customHeight="1" x14ac:dyDescent="0.25">
      <c r="A29" s="312" t="s">
        <v>186</v>
      </c>
      <c r="B29" s="313"/>
      <c r="C29" s="313"/>
      <c r="D29" s="313"/>
      <c r="E29" s="314"/>
      <c r="F29" s="107" t="str">
        <f t="shared" si="1"/>
        <v>Comunicación efectiva.-  Expresar de manera clara conceptos, ideas, sentimientos, hechos y opiniones en forma oral y escrita para comunicarse e interactuar con otras personas en contextos sociales y laborales diversos. (UD)</v>
      </c>
    </row>
    <row r="30" spans="1:6" ht="39.950000000000003" customHeight="1" x14ac:dyDescent="0.25">
      <c r="A30" s="312" t="s">
        <v>187</v>
      </c>
      <c r="B30" s="313"/>
      <c r="C30" s="313"/>
      <c r="D30" s="313"/>
      <c r="E30" s="314"/>
      <c r="F30" s="107" t="str">
        <f t="shared" si="1"/>
        <v>Inglés.- Comprender y comunicar ideas, cotidianamente, a nivel oral y escrito, así como interactuar en diversas situaciones en idioma inglés, en contextos sociales y laborales.(UD)</v>
      </c>
    </row>
    <row r="31" spans="1:6" ht="39.950000000000003" customHeight="1" x14ac:dyDescent="0.25">
      <c r="A31" s="312" t="s">
        <v>188</v>
      </c>
      <c r="B31" s="313"/>
      <c r="C31" s="313"/>
      <c r="D31" s="313"/>
      <c r="E31" s="314"/>
      <c r="F31" s="107" t="str">
        <f t="shared" si="1"/>
        <v>Tecnologías de la Información.- Manejar herramientas informáticas de las TIC para buscar y analizar información, comunicarse y realizar procedimientos o tareas vinculados al área profesional, de acuerdo con los requerimientos de su entorno laboral.(UD)</v>
      </c>
    </row>
    <row r="32" spans="1:6" ht="39.950000000000003" customHeight="1" x14ac:dyDescent="0.25">
      <c r="A32" s="312" t="s">
        <v>190</v>
      </c>
      <c r="B32" s="313"/>
      <c r="C32" s="313"/>
      <c r="D32" s="313"/>
      <c r="E32" s="314"/>
      <c r="F32" s="107" t="str">
        <f t="shared" si="1"/>
        <v>Innovación.- Desarrollar procedimientos sistemáticos enfocados en la mejora significativa u original de un proceso, producto o servicio respondiendo a un problema, una necesidad o una oportunidad del sector productivo y educativo, el IES y la sociedad.(UD)</v>
      </c>
    </row>
    <row r="33" spans="1:6" ht="49.5" customHeight="1" x14ac:dyDescent="0.25">
      <c r="A33" s="312" t="s">
        <v>191</v>
      </c>
      <c r="B33" s="313"/>
      <c r="C33" s="313"/>
      <c r="D33" s="313"/>
      <c r="E33" s="314"/>
      <c r="F33" s="107" t="str">
        <f t="shared" si="1"/>
        <v>Emprendimiento.-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 (UD)</v>
      </c>
    </row>
    <row r="34" spans="1:6" ht="50.1" customHeight="1" x14ac:dyDescent="0.25">
      <c r="A34" s="328" t="s">
        <v>189</v>
      </c>
      <c r="B34" s="329"/>
      <c r="C34" s="329"/>
      <c r="D34" s="329"/>
      <c r="E34" s="330"/>
      <c r="F34" s="107" t="str">
        <f t="shared" si="1"/>
        <v>Ética.-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laboral.(UD)</v>
      </c>
    </row>
    <row r="35" spans="1:6" ht="30" customHeight="1" x14ac:dyDescent="0.25">
      <c r="A35" s="331" t="s">
        <v>1213</v>
      </c>
      <c r="B35" s="332"/>
      <c r="C35" s="332"/>
      <c r="D35" s="332"/>
      <c r="E35" s="333"/>
      <c r="F35" s="107" t="str">
        <f t="shared" si="1"/>
        <v>Solución de Problemas.- Identificar situaciones complejas para evaluar posibles soluciones, aplicando un conjunto de herramientas flexibles que conlleven a la atención de una necesidad.(UD)</v>
      </c>
    </row>
    <row r="36" spans="1:6" ht="21.75" customHeight="1" x14ac:dyDescent="0.25">
      <c r="A36" s="309" t="s">
        <v>8</v>
      </c>
      <c r="B36" s="310"/>
      <c r="C36" s="310"/>
      <c r="D36" s="310"/>
      <c r="E36" s="311"/>
      <c r="F36" s="107" t="str">
        <f t="shared" si="1"/>
        <v>ÁMBITOS DE DESEMPEÑO</v>
      </c>
    </row>
    <row r="37" spans="1:6" ht="162" customHeight="1" x14ac:dyDescent="0.25">
      <c r="A37" s="325" t="s">
        <v>928</v>
      </c>
      <c r="B37" s="326"/>
      <c r="C37" s="326"/>
      <c r="D37" s="326"/>
      <c r="E37" s="327"/>
      <c r="F37" s="107" t="str">
        <f t="shared" si="1"/>
        <v xml:space="preserve">El profesional técnico en Industrias Alimentarias puede laborar en empresas orientadas al procesamiento de alimentos, bebidas, aditivos, envases y embalajes, en las siguientes áreas:
Área de producción: 
Área de control de calidad.
Área de investigación y desarrollo de nuevos productos.
Área de logística y almacenes.
Área de generación de negocios.
Área de recursos humanos.
Área administración. 
Área de sanidad ambiental.
Área de comercialización.
Área de poscosecha y selección de materia prima.
Área de envase y embalaje.
</v>
      </c>
    </row>
    <row r="38" spans="1:6" ht="148.5" customHeight="1" x14ac:dyDescent="0.25">
      <c r="A38" s="323" t="s">
        <v>148</v>
      </c>
      <c r="B38" s="323"/>
      <c r="C38" s="323"/>
      <c r="D38" s="323"/>
      <c r="E38" s="323"/>
      <c r="F38" s="107" t="str">
        <f>A38</f>
        <v>Pautas Generales: 
1. Descripción del perfil de egreso: Descripción general y breve de los desempeños que será capaz de realizar el egresado en el campo laboral, al concluir el programa de estudio en correspondencia con las competencias técnicas y de empleabilidad.
2. Competencias específicas: Transcripción de las unidades de competencia del programa de estudio, establecido en el CNOF. En caso de que el programa no se encuentre en el CNOF se tomarán las Unidades de Competencias definidas mediante el análisis de la actividad económica correspondiente.
3. Las  competencias para la empleabilidad: son priorizadas por la institución educativa, en concordancia con los Lineamientos Académicos Generales establecidos por el MINEDU y su modelo educativo. Se debe distinguir los que se abordarán como unidad didáctica (UD),  de manera transversal (T) o ambas (UD/T)
4. Ámbitos de desempeño: Listar los campos o áreas laborales en los cuales el egresado del programa de estudio se podrá insertar.
*Se considera el código del programa de estudios  del CNOF, de ser el caso.
** Indicar  sólo en el caso de que sea Dual o En Alternancia, caso contrario dejar la celda en blanco.</v>
      </c>
    </row>
  </sheetData>
  <sheetProtection formatRows="0" deleteRows="0" autoFilter="0"/>
  <autoFilter ref="A17:F38">
    <filterColumn colId="0" showButton="0"/>
    <filterColumn colId="1" showButton="0"/>
    <filterColumn colId="2" showButton="0"/>
    <filterColumn colId="3" showButton="0"/>
  </autoFilter>
  <mergeCells count="30">
    <mergeCell ref="A38:E38"/>
    <mergeCell ref="D13:E13"/>
    <mergeCell ref="A28:E28"/>
    <mergeCell ref="A36:E36"/>
    <mergeCell ref="A37:E37"/>
    <mergeCell ref="A32:E32"/>
    <mergeCell ref="A33:E33"/>
    <mergeCell ref="A34:E34"/>
    <mergeCell ref="A35:E35"/>
    <mergeCell ref="A25:E25"/>
    <mergeCell ref="A26:E26"/>
    <mergeCell ref="A27:E27"/>
    <mergeCell ref="A31:E31"/>
    <mergeCell ref="A29:E29"/>
    <mergeCell ref="A30:E30"/>
    <mergeCell ref="A24:E24"/>
    <mergeCell ref="A1:E1"/>
    <mergeCell ref="D5:E5"/>
    <mergeCell ref="B7:E7"/>
    <mergeCell ref="A17:E17"/>
    <mergeCell ref="A18:E18"/>
    <mergeCell ref="B3:C3"/>
    <mergeCell ref="B11:C11"/>
    <mergeCell ref="B9:E9"/>
    <mergeCell ref="B15:E15"/>
    <mergeCell ref="A19:E19"/>
    <mergeCell ref="A20:E20"/>
    <mergeCell ref="A21:E21"/>
    <mergeCell ref="A22:E22"/>
    <mergeCell ref="A23:E23"/>
  </mergeCells>
  <conditionalFormatting sqref="B3:C3 E3 B5 D5:E5 B7:E7 B9:E9 B11:C11 E11 B13 D13:E13 B15:E15 A18:E18 A20:E27 A37:E37 A29:E34">
    <cfRule type="containsBlanks" dxfId="82" priority="2">
      <formula>LEN(TRIM(A3))=0</formula>
    </cfRule>
  </conditionalFormatting>
  <conditionalFormatting sqref="A35:E35">
    <cfRule type="containsBlanks" dxfId="81" priority="1">
      <formula>LEN(TRIM(A35))=0</formula>
    </cfRule>
  </conditionalFormatting>
  <printOptions horizontalCentered="1"/>
  <pageMargins left="0.11811023622047245" right="0.11811023622047245" top="0.15748031496062992" bottom="0.15748031496062992"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42"/>
  <sheetViews>
    <sheetView zoomScaleNormal="100" workbookViewId="0">
      <selection activeCell="H53" sqref="H53"/>
    </sheetView>
  </sheetViews>
  <sheetFormatPr baseColWidth="10" defaultRowHeight="15" outlineLevelCol="1" x14ac:dyDescent="0.25"/>
  <cols>
    <col min="1" max="1" width="20.7109375" style="3" customWidth="1"/>
    <col min="2" max="2" width="30.7109375" style="59" customWidth="1"/>
    <col min="3" max="3" width="30.7109375" style="3" customWidth="1" outlineLevel="1"/>
    <col min="4" max="4" width="20.7109375" style="3" customWidth="1" outlineLevel="1"/>
    <col min="5" max="5" width="20.7109375" style="61" customWidth="1" outlineLevel="1"/>
    <col min="6" max="6" width="20.7109375" style="3" customWidth="1" outlineLevel="1"/>
    <col min="7" max="7" width="6.85546875" style="6" customWidth="1"/>
    <col min="8" max="16384" width="11.42578125" style="3"/>
  </cols>
  <sheetData>
    <row r="1" spans="1:7" ht="18.75" x14ac:dyDescent="0.3">
      <c r="A1" s="491" t="s">
        <v>53</v>
      </c>
      <c r="B1" s="491"/>
      <c r="C1" s="491"/>
      <c r="D1" s="491"/>
      <c r="E1" s="491"/>
      <c r="F1" s="491"/>
      <c r="G1" s="3"/>
    </row>
    <row r="2" spans="1:7" ht="12.75" x14ac:dyDescent="0.2">
      <c r="A2" s="29"/>
      <c r="B2" s="144"/>
      <c r="C2" s="29"/>
      <c r="D2" s="29"/>
      <c r="E2" s="29"/>
      <c r="F2" s="29"/>
      <c r="G2" s="3"/>
    </row>
    <row r="3" spans="1:7" s="2" customFormat="1" ht="25.5" customHeight="1" x14ac:dyDescent="0.2">
      <c r="A3" s="13" t="s">
        <v>38</v>
      </c>
      <c r="B3" s="377" t="str">
        <f>Perfil_Egreso!B3</f>
        <v>Instituto de educación superior público "Catalina Buendía de Pecho"</v>
      </c>
      <c r="C3" s="377"/>
      <c r="D3" s="377"/>
      <c r="E3" s="145" t="s">
        <v>62</v>
      </c>
      <c r="F3" s="143" t="str">
        <f>Perfil_Egreso!E3</f>
        <v>563619</v>
      </c>
    </row>
    <row r="4" spans="1:7" s="2" customFormat="1" ht="15" customHeight="1" x14ac:dyDescent="0.2">
      <c r="A4" s="145"/>
      <c r="B4" s="145"/>
      <c r="C4" s="66"/>
      <c r="D4" s="66"/>
      <c r="E4" s="66"/>
      <c r="F4" s="66"/>
    </row>
    <row r="5" spans="1:7" s="2" customFormat="1" ht="38.25" customHeight="1" x14ac:dyDescent="0.2">
      <c r="A5" s="13" t="s">
        <v>42</v>
      </c>
      <c r="B5" s="143" t="str">
        <f>Perfil_Egreso!B5</f>
        <v>Industrias Manufactureras</v>
      </c>
      <c r="C5" s="145" t="s">
        <v>43</v>
      </c>
      <c r="D5" s="143" t="str">
        <f>Perfil_Egreso!D5</f>
        <v>Industrias Alimentarias, bebidas y tabaco</v>
      </c>
      <c r="E5" s="145" t="s">
        <v>44</v>
      </c>
      <c r="F5" s="143" t="str">
        <f>Perfil_Egreso!B7</f>
        <v>Elaboración de Productos Alimenticios</v>
      </c>
    </row>
    <row r="6" spans="1:7" ht="12.75" customHeight="1" x14ac:dyDescent="0.2">
      <c r="A6" s="147"/>
      <c r="B6" s="145"/>
      <c r="C6" s="67"/>
      <c r="D6" s="67"/>
      <c r="E6" s="67"/>
      <c r="F6" s="67"/>
      <c r="G6" s="3"/>
    </row>
    <row r="7" spans="1:7" ht="66" customHeight="1" x14ac:dyDescent="0.2">
      <c r="A7" s="147" t="str">
        <f>Perfil_Egreso!A11</f>
        <v>DENOMINACIÓN DEL PROGRAMA DE ESTUDIOS SEGÚN CNOF (según corresponda)</v>
      </c>
      <c r="B7" s="143" t="str">
        <f>Perfil_Egreso!B11:C11</f>
        <v>Industrias Alimentarias</v>
      </c>
      <c r="C7" s="146" t="s">
        <v>46</v>
      </c>
      <c r="D7" s="166" t="str">
        <f>Perfil_Egreso!E11</f>
        <v>CO610-3-001</v>
      </c>
      <c r="E7" s="146" t="s">
        <v>41</v>
      </c>
      <c r="F7" s="143" t="str">
        <f>Perfil_Egreso!B15</f>
        <v>Profesional técnico</v>
      </c>
      <c r="G7" s="3"/>
    </row>
    <row r="8" spans="1:7" ht="12.75" customHeight="1" x14ac:dyDescent="0.2">
      <c r="A8" s="66"/>
      <c r="B8" s="67"/>
      <c r="C8" s="66"/>
      <c r="D8" s="66"/>
      <c r="E8" s="66"/>
      <c r="F8" s="66"/>
      <c r="G8" s="3"/>
    </row>
    <row r="9" spans="1:7" ht="23.25" customHeight="1" x14ac:dyDescent="0.2">
      <c r="A9" s="171" t="s">
        <v>142</v>
      </c>
      <c r="B9" s="143">
        <f>Perfil_Egreso!B9:E9</f>
        <v>0</v>
      </c>
      <c r="C9" s="145" t="s">
        <v>6</v>
      </c>
      <c r="D9" s="143">
        <f>Itinerario!W17</f>
        <v>3264</v>
      </c>
      <c r="E9" s="145" t="s">
        <v>35</v>
      </c>
      <c r="F9" s="143">
        <f>Itinerario!T17</f>
        <v>121</v>
      </c>
      <c r="G9" s="3"/>
    </row>
    <row r="10" spans="1:7" ht="12.75" customHeight="1" x14ac:dyDescent="0.2">
      <c r="A10" s="147"/>
      <c r="B10" s="145"/>
      <c r="C10" s="147"/>
      <c r="D10" s="147"/>
      <c r="E10" s="66"/>
      <c r="F10" s="66"/>
      <c r="G10" s="3"/>
    </row>
    <row r="11" spans="1:7" ht="27" customHeight="1" x14ac:dyDescent="0.2">
      <c r="A11" s="13" t="s">
        <v>144</v>
      </c>
      <c r="B11" s="377">
        <f>Perfil_Egreso!B13</f>
        <v>0</v>
      </c>
      <c r="C11" s="377"/>
      <c r="D11" s="145" t="s">
        <v>45</v>
      </c>
      <c r="E11" s="487" t="str">
        <f>Perfil_Egreso!D13</f>
        <v>Presencial</v>
      </c>
      <c r="F11" s="488"/>
      <c r="G11" s="3"/>
    </row>
    <row r="12" spans="1:7" ht="12.75" x14ac:dyDescent="0.2">
      <c r="A12" s="145"/>
      <c r="B12" s="145"/>
      <c r="C12" s="145"/>
      <c r="D12" s="145"/>
      <c r="E12" s="147"/>
      <c r="F12" s="145"/>
      <c r="G12" s="3"/>
    </row>
    <row r="13" spans="1:7" ht="15.75" customHeight="1" x14ac:dyDescent="0.2">
      <c r="A13" s="614" t="s">
        <v>56</v>
      </c>
      <c r="B13" s="614" t="s">
        <v>156</v>
      </c>
      <c r="C13" s="614"/>
      <c r="D13" s="614" t="s">
        <v>63</v>
      </c>
      <c r="E13" s="614" t="s">
        <v>64</v>
      </c>
      <c r="F13" s="615" t="s">
        <v>55</v>
      </c>
      <c r="G13" s="550" t="s">
        <v>107</v>
      </c>
    </row>
    <row r="14" spans="1:7" ht="20.25" customHeight="1" x14ac:dyDescent="0.2">
      <c r="A14" s="614"/>
      <c r="B14" s="189" t="s">
        <v>36</v>
      </c>
      <c r="C14" s="189" t="s">
        <v>54</v>
      </c>
      <c r="D14" s="614"/>
      <c r="E14" s="614"/>
      <c r="F14" s="686"/>
      <c r="G14" s="550"/>
    </row>
    <row r="15" spans="1:7" ht="60" customHeight="1" x14ac:dyDescent="0.2">
      <c r="A15" s="687" t="s">
        <v>858</v>
      </c>
      <c r="B15" s="68" t="s">
        <v>640</v>
      </c>
      <c r="C15" s="68" t="s">
        <v>743</v>
      </c>
      <c r="D15" s="68"/>
      <c r="E15" s="68"/>
      <c r="F15" s="68"/>
      <c r="G15" s="101" t="str">
        <f>CONCATENATE(B15,C15,D15,E15,F15)</f>
        <v>Computadora-De escritorio o portátil 
- Con características técnicas adecuadas para el uso de los docentes y estudiantes. 
- Compatible con el proyector</v>
      </c>
    </row>
    <row r="16" spans="1:7" ht="60" customHeight="1" x14ac:dyDescent="0.2">
      <c r="A16" s="688"/>
      <c r="B16" s="68" t="s">
        <v>641</v>
      </c>
      <c r="C16" s="68" t="s">
        <v>744</v>
      </c>
      <c r="D16" s="68"/>
      <c r="E16" s="68"/>
      <c r="F16" s="68"/>
      <c r="G16" s="101" t="str">
        <f t="shared" ref="G16:G125" si="0">CONCATENATE(B16,C16,D16,E16,F16)</f>
        <v>Mesas unipersonales-De material madera, de preferencia 
- De características ergonómicas 
- Adecuadas para los procesos de aprendizaje de estudiantes de educación superior</v>
      </c>
    </row>
    <row r="17" spans="1:7" ht="60" customHeight="1" x14ac:dyDescent="0.2">
      <c r="A17" s="688"/>
      <c r="B17" s="68" t="s">
        <v>642</v>
      </c>
      <c r="C17" s="68" t="s">
        <v>744</v>
      </c>
      <c r="D17" s="68"/>
      <c r="E17" s="68"/>
      <c r="F17" s="68"/>
      <c r="G17" s="101" t="str">
        <f t="shared" si="0"/>
        <v>Sillas unipersonales-De material madera, de preferencia 
- De características ergonómicas 
- Adecuadas para los procesos de aprendizaje de estudiantes de educación superior</v>
      </c>
    </row>
    <row r="18" spans="1:7" ht="60" customHeight="1" x14ac:dyDescent="0.2">
      <c r="A18" s="688"/>
      <c r="B18" s="68" t="s">
        <v>643</v>
      </c>
      <c r="C18" s="68" t="s">
        <v>745</v>
      </c>
      <c r="D18" s="68"/>
      <c r="E18" s="68"/>
      <c r="F18" s="68"/>
      <c r="G18" s="101" t="str">
        <f t="shared" si="0"/>
        <v>Escritorio para el docente-De material madera, de preferencia 
- Ergonómico y de dimensiones adecuadas</v>
      </c>
    </row>
    <row r="19" spans="1:7" ht="60" customHeight="1" x14ac:dyDescent="0.2">
      <c r="A19" s="688"/>
      <c r="B19" s="68" t="s">
        <v>644</v>
      </c>
      <c r="C19" s="68" t="s">
        <v>745</v>
      </c>
      <c r="D19" s="68"/>
      <c r="E19" s="68"/>
      <c r="F19" s="68"/>
      <c r="G19" s="101" t="str">
        <f t="shared" si="0"/>
        <v>Silla para el docente-De material madera, de preferencia 
- Ergonómico y de dimensiones adecuadas</v>
      </c>
    </row>
    <row r="20" spans="1:7" ht="60" customHeight="1" x14ac:dyDescent="0.2">
      <c r="A20" s="688"/>
      <c r="B20" s="68" t="s">
        <v>645</v>
      </c>
      <c r="C20" s="68" t="s">
        <v>746</v>
      </c>
      <c r="D20" s="68"/>
      <c r="E20" s="68"/>
      <c r="F20" s="68"/>
      <c r="G20" s="101"/>
    </row>
    <row r="21" spans="1:7" ht="60" customHeight="1" x14ac:dyDescent="0.2">
      <c r="A21" s="688"/>
      <c r="B21" s="68" t="s">
        <v>646</v>
      </c>
      <c r="C21" s="68" t="s">
        <v>747</v>
      </c>
      <c r="D21" s="68"/>
      <c r="E21" s="68"/>
      <c r="F21" s="68"/>
      <c r="G21" s="101"/>
    </row>
    <row r="22" spans="1:7" ht="60" x14ac:dyDescent="0.2">
      <c r="A22" s="689"/>
      <c r="B22" s="68" t="s">
        <v>647</v>
      </c>
      <c r="C22" s="68" t="s">
        <v>748</v>
      </c>
      <c r="D22" s="68"/>
      <c r="E22" s="68"/>
      <c r="F22" s="68"/>
      <c r="G22" s="101" t="str">
        <f t="shared" si="0"/>
        <v>Armario ( Opcional)-Para guardar equipos 
- De madera o material adecuado para la zona 
- Con llave y dispositivos de seguridad</v>
      </c>
    </row>
    <row r="23" spans="1:7" ht="60" customHeight="1" x14ac:dyDescent="0.2">
      <c r="A23" s="687" t="s">
        <v>104</v>
      </c>
      <c r="B23" s="68" t="s">
        <v>648</v>
      </c>
      <c r="C23" s="68" t="s">
        <v>749</v>
      </c>
      <c r="D23" s="68"/>
      <c r="E23" s="68"/>
      <c r="F23" s="68"/>
      <c r="G23" s="101" t="str">
        <f t="shared" si="0"/>
        <v>Televisor (Opcional si cuenta con  proyector multimedia)-De tamaño que asegure una buena visibilidad de toda el aula 
- Tipo Smart, de preferencia 
- Con acceso a internet</v>
      </c>
    </row>
    <row r="24" spans="1:7" ht="60" customHeight="1" x14ac:dyDescent="0.2">
      <c r="A24" s="688"/>
      <c r="B24" s="68" t="s">
        <v>649</v>
      </c>
      <c r="C24" s="68" t="s">
        <v>750</v>
      </c>
      <c r="D24" s="68"/>
      <c r="E24" s="68"/>
      <c r="F24" s="68"/>
      <c r="G24" s="101" t="str">
        <f t="shared" si="0"/>
        <v>Proyector multimedia( Opcional si cuenta con TV)-Con características técnicas y ubicación que permita la proyección y buena visibilidad para el aula completa 
- Con conexión a PC o laptop</v>
      </c>
    </row>
    <row r="25" spans="1:7" ht="60" customHeight="1" x14ac:dyDescent="0.2">
      <c r="A25" s="688"/>
      <c r="B25" s="68" t="s">
        <v>650</v>
      </c>
      <c r="C25" s="68" t="s">
        <v>751</v>
      </c>
      <c r="D25" s="68"/>
      <c r="E25" s="68"/>
      <c r="F25" s="68"/>
      <c r="G25" s="101" t="str">
        <f t="shared" si="0"/>
        <v>Impresora centralizada-Con sistema de red 
- Con conexión wifi, de preferencia 
- Multifuncional (fotocopia, escáner), de preferencia</v>
      </c>
    </row>
    <row r="26" spans="1:7" ht="132" x14ac:dyDescent="0.2">
      <c r="A26" s="688"/>
      <c r="B26" s="68" t="s">
        <v>640</v>
      </c>
      <c r="C26" s="68" t="s">
        <v>752</v>
      </c>
      <c r="D26" s="68"/>
      <c r="E26" s="68"/>
      <c r="F26" s="68"/>
      <c r="G26" s="101"/>
    </row>
    <row r="27" spans="1:7" ht="60" x14ac:dyDescent="0.2">
      <c r="A27" s="688"/>
      <c r="B27" s="68" t="s">
        <v>641</v>
      </c>
      <c r="C27" s="68" t="s">
        <v>753</v>
      </c>
      <c r="D27" s="68"/>
      <c r="E27" s="68"/>
      <c r="F27" s="68"/>
      <c r="G27" s="101"/>
    </row>
    <row r="28" spans="1:7" ht="60" x14ac:dyDescent="0.2">
      <c r="A28" s="688"/>
      <c r="B28" s="68" t="s">
        <v>642</v>
      </c>
      <c r="C28" s="68" t="s">
        <v>753</v>
      </c>
      <c r="D28" s="68"/>
      <c r="E28" s="68"/>
      <c r="F28" s="68"/>
      <c r="G28" s="101" t="str">
        <f t="shared" si="0"/>
        <v>Sillas unipersonales-De material madera, de preferencia 
- De características ergonómicas 
- Adecuadas para los procesos de aprendizaje de estudiantes de educación superior (adultos)</v>
      </c>
    </row>
    <row r="29" spans="1:7" ht="50.1" customHeight="1" x14ac:dyDescent="0.2">
      <c r="A29" s="688"/>
      <c r="B29" s="68" t="s">
        <v>651</v>
      </c>
      <c r="C29" s="68" t="s">
        <v>745</v>
      </c>
      <c r="D29" s="68"/>
      <c r="E29" s="68"/>
      <c r="F29" s="68"/>
      <c r="G29" s="101" t="str">
        <f t="shared" si="0"/>
        <v>Escritorio o mesa para el docente-De material madera, de preferencia 
- Ergonómico y de dimensiones adecuadas</v>
      </c>
    </row>
    <row r="30" spans="1:7" ht="50.1" customHeight="1" x14ac:dyDescent="0.2">
      <c r="A30" s="688"/>
      <c r="B30" s="68" t="s">
        <v>644</v>
      </c>
      <c r="C30" s="68" t="s">
        <v>745</v>
      </c>
      <c r="D30" s="68"/>
      <c r="E30" s="68"/>
      <c r="F30" s="68"/>
      <c r="G30" s="101" t="str">
        <f t="shared" si="0"/>
        <v>Silla para el docente-De material madera, de preferencia 
- Ergonómico y de dimensiones adecuadas</v>
      </c>
    </row>
    <row r="31" spans="1:7" ht="50.1" customHeight="1" x14ac:dyDescent="0.2">
      <c r="A31" s="688"/>
      <c r="B31" s="68" t="s">
        <v>645</v>
      </c>
      <c r="C31" s="68" t="s">
        <v>754</v>
      </c>
      <c r="D31" s="68"/>
      <c r="E31" s="68"/>
      <c r="F31" s="68"/>
      <c r="G31" s="101" t="str">
        <f t="shared" si="0"/>
        <v>Pizarra-Material acrílico, de preferencia 
- Medidas mínimas 1.80 m x 1.50 m 
- Para colgar en pared</v>
      </c>
    </row>
    <row r="32" spans="1:7" ht="50.1" customHeight="1" x14ac:dyDescent="0.2">
      <c r="A32" s="688"/>
      <c r="B32" s="68" t="s">
        <v>646</v>
      </c>
      <c r="C32" s="68" t="s">
        <v>747</v>
      </c>
      <c r="D32" s="68"/>
      <c r="E32" s="68"/>
      <c r="F32" s="68"/>
      <c r="G32" s="101" t="str">
        <f t="shared" si="0"/>
        <v>Ecram o similar-De tamaño adecuado para las dimensiones del aula 
- Retráctil, de preferencia</v>
      </c>
    </row>
    <row r="33" spans="1:7" ht="60" customHeight="1" x14ac:dyDescent="0.2">
      <c r="A33" s="689"/>
      <c r="B33" s="69" t="s">
        <v>852</v>
      </c>
      <c r="C33" s="68" t="s">
        <v>755</v>
      </c>
      <c r="D33" s="68"/>
      <c r="E33" s="68"/>
      <c r="F33" s="68"/>
      <c r="G33" s="101" t="str">
        <f t="shared" si="0"/>
        <v>Armario -Para guardar materiales o equipos 
- De madera o material adecuado para la zona 
- Con llave y dispositivos de seguridad, de preferencia</v>
      </c>
    </row>
    <row r="34" spans="1:7" ht="60" customHeight="1" x14ac:dyDescent="0.2">
      <c r="A34" s="687" t="s">
        <v>105</v>
      </c>
      <c r="B34" s="68" t="s">
        <v>640</v>
      </c>
      <c r="C34" s="68" t="s">
        <v>743</v>
      </c>
      <c r="D34" s="68"/>
      <c r="E34" s="68"/>
      <c r="F34" s="68"/>
      <c r="G34" s="101"/>
    </row>
    <row r="35" spans="1:7" ht="60" customHeight="1" x14ac:dyDescent="0.2">
      <c r="A35" s="688"/>
      <c r="B35" s="68" t="s">
        <v>641</v>
      </c>
      <c r="C35" s="68" t="s">
        <v>744</v>
      </c>
      <c r="D35" s="68"/>
      <c r="E35" s="68"/>
      <c r="F35" s="68"/>
      <c r="G35" s="101"/>
    </row>
    <row r="36" spans="1:7" ht="60" customHeight="1" x14ac:dyDescent="0.2">
      <c r="A36" s="688"/>
      <c r="B36" s="68" t="s">
        <v>642</v>
      </c>
      <c r="C36" s="68" t="s">
        <v>744</v>
      </c>
      <c r="D36" s="68"/>
      <c r="E36" s="68"/>
      <c r="F36" s="68"/>
      <c r="G36" s="101"/>
    </row>
    <row r="37" spans="1:7" ht="60" customHeight="1" x14ac:dyDescent="0.2">
      <c r="A37" s="689"/>
      <c r="B37" s="69" t="s">
        <v>853</v>
      </c>
      <c r="C37" s="68" t="s">
        <v>750</v>
      </c>
      <c r="D37" s="68"/>
      <c r="E37" s="68"/>
      <c r="F37" s="68"/>
      <c r="G37" s="101" t="str">
        <f t="shared" si="0"/>
        <v>Proyector multimedia-Con características técnicas y ubicación que permita la proyección y buena visibilidad para el aula completa 
- Con conexión a PC o laptop</v>
      </c>
    </row>
    <row r="38" spans="1:7" ht="108" x14ac:dyDescent="0.2">
      <c r="A38" s="685" t="s">
        <v>632</v>
      </c>
      <c r="B38" s="68" t="s">
        <v>652</v>
      </c>
      <c r="C38" s="68" t="s">
        <v>756</v>
      </c>
      <c r="D38" s="68"/>
      <c r="E38" s="68"/>
      <c r="F38" s="68"/>
      <c r="G38" s="101" t="str">
        <f t="shared" si="0"/>
        <v>Equipo hidroneumático- Con tanque de 20 galones de capacidad, aproximadamente
- Con elementos y accesorios completos para su funcionamiento
- Que incluya una bomba acorde a la capacidad del equipo (si la institución no cuenta con compresora, el equipo debe venir con presurización de fábrica)</v>
      </c>
    </row>
    <row r="39" spans="1:7" ht="60" x14ac:dyDescent="0.2">
      <c r="A39" s="685"/>
      <c r="B39" s="68" t="s">
        <v>653</v>
      </c>
      <c r="C39" s="68" t="s">
        <v>757</v>
      </c>
      <c r="D39" s="68"/>
      <c r="E39" s="68"/>
      <c r="F39" s="68"/>
      <c r="G39" s="101"/>
    </row>
    <row r="40" spans="1:7" ht="48" x14ac:dyDescent="0.2">
      <c r="A40" s="685"/>
      <c r="B40" s="68" t="s">
        <v>654</v>
      </c>
      <c r="C40" s="68" t="s">
        <v>758</v>
      </c>
      <c r="D40" s="68"/>
      <c r="E40" s="68"/>
      <c r="F40" s="68"/>
      <c r="G40" s="101"/>
    </row>
    <row r="41" spans="1:7" ht="72" x14ac:dyDescent="0.2">
      <c r="A41" s="685"/>
      <c r="B41" s="68" t="s">
        <v>655</v>
      </c>
      <c r="C41" s="68" t="s">
        <v>759</v>
      </c>
      <c r="D41" s="68"/>
      <c r="E41" s="68"/>
      <c r="F41" s="68"/>
      <c r="G41" s="101"/>
    </row>
    <row r="42" spans="1:7" ht="60" customHeight="1" x14ac:dyDescent="0.2">
      <c r="A42" s="685"/>
      <c r="B42" s="68" t="s">
        <v>656</v>
      </c>
      <c r="C42" s="68" t="s">
        <v>760</v>
      </c>
      <c r="D42" s="68"/>
      <c r="E42" s="68"/>
      <c r="F42" s="68"/>
      <c r="G42" s="101" t="str">
        <f t="shared" si="0"/>
        <v>Bandejas de polipropileno- Para recepción y limpieza de frutas, verduras y legumbres 
- De 5 lt. /kg. de capacidad aproximadamente</v>
      </c>
    </row>
    <row r="43" spans="1:7" ht="156" x14ac:dyDescent="0.2">
      <c r="A43" s="685"/>
      <c r="B43" s="68" t="s">
        <v>657</v>
      </c>
      <c r="C43" s="68" t="s">
        <v>761</v>
      </c>
      <c r="D43" s="68"/>
      <c r="E43" s="68"/>
      <c r="F43" s="68"/>
      <c r="G43" s="101" t="str">
        <f t="shared" si="0"/>
        <v>Cámara de Refrigeración y Conservación de
Congelados - Que opere por convección de aire forzado
 - Para temperaturas aproximadas: Frío positivo: De 0 a +5 ºC Frío negativo: De -16 a -22 ºC 
- De fácil limpieza y alta durabilidad
- Con reguladores de temperatura
- Con parrillas de acero inoxidable
 - Desmontable y ajustable
- Con iluminación interna 
- Capacidad acorde al volumen de materia prima que se procesa en la institución</v>
      </c>
    </row>
    <row r="44" spans="1:7" ht="96" x14ac:dyDescent="0.2">
      <c r="A44" s="685"/>
      <c r="B44" s="68" t="s">
        <v>658</v>
      </c>
      <c r="C44" s="68" t="s">
        <v>762</v>
      </c>
      <c r="D44" s="68"/>
      <c r="E44" s="68"/>
      <c r="F44" s="68"/>
      <c r="G44" s="101" t="str">
        <f t="shared" si="0"/>
        <v>Mesa de trabajo-Tipo isla (central) 
- Compacta 
- De acero inoxidable 
- Con nivel inferior, de preferencia
 - De 1.0 x 1.8 x 0.90 m. , aproximadamente 
- Con dispositivo de drenaje de preferencia</v>
      </c>
    </row>
    <row r="45" spans="1:7" ht="96" x14ac:dyDescent="0.2">
      <c r="A45" s="685"/>
      <c r="B45" s="68" t="s">
        <v>659</v>
      </c>
      <c r="C45" s="68" t="s">
        <v>763</v>
      </c>
      <c r="D45" s="68"/>
      <c r="E45" s="68"/>
      <c r="F45" s="68"/>
      <c r="G45" s="101" t="str">
        <f t="shared" si="0"/>
        <v>Coche metálico para transporte- Para selección y transporte de la materia prima 
- De acero inoxidable 
- Con más de un nivel, de preferencia 
- De 1.0 x 0.7 x 0.9 m. aproximadamente, o de dimensiones acordes a la capacidad de procesamiento del taller</v>
      </c>
    </row>
    <row r="46" spans="1:7" ht="108" x14ac:dyDescent="0.2">
      <c r="A46" s="685" t="s">
        <v>633</v>
      </c>
      <c r="B46" s="68" t="s">
        <v>660</v>
      </c>
      <c r="C46" s="68" t="s">
        <v>764</v>
      </c>
      <c r="D46" s="68"/>
      <c r="E46" s="68"/>
      <c r="F46" s="68"/>
      <c r="G46" s="101" t="str">
        <f t="shared" si="0"/>
        <v>Marmita con agitador-Para usos múltiples 
- De acero inoxidable (interior y exterior) 
- Tipo volcable
 - Capacidad de procesamiento de materia prima: 20 lt. /Kg. como mínimo (1)
 - Agitador mecánico regulable y desmontable</v>
      </c>
    </row>
    <row r="47" spans="1:7" ht="60" customHeight="1" x14ac:dyDescent="0.2">
      <c r="A47" s="685"/>
      <c r="B47" s="68" t="s">
        <v>661</v>
      </c>
      <c r="C47" s="68" t="s">
        <v>765</v>
      </c>
      <c r="D47" s="68"/>
      <c r="E47" s="68"/>
      <c r="F47" s="68"/>
      <c r="G47" s="101" t="str">
        <f t="shared" si="0"/>
        <v>Marmita -De acero inoxidable 
- Para usos múltiples 
- Tipo volcable 
- Con capacidad de procesamiento de materia prima: 20 lt. /Kg. como mínimo</v>
      </c>
    </row>
    <row r="48" spans="1:7" ht="60" customHeight="1" x14ac:dyDescent="0.2">
      <c r="A48" s="685"/>
      <c r="B48" s="68" t="s">
        <v>662</v>
      </c>
      <c r="C48" s="68" t="s">
        <v>766</v>
      </c>
      <c r="D48" s="68"/>
      <c r="E48" s="68"/>
      <c r="F48" s="68"/>
      <c r="G48" s="101"/>
    </row>
    <row r="49" spans="1:7" ht="60" customHeight="1" x14ac:dyDescent="0.2">
      <c r="A49" s="685"/>
      <c r="B49" s="68" t="s">
        <v>663</v>
      </c>
      <c r="C49" s="68" t="s">
        <v>767</v>
      </c>
      <c r="D49" s="68"/>
      <c r="E49" s="68"/>
      <c r="F49" s="68"/>
      <c r="G49" s="101"/>
    </row>
    <row r="50" spans="1:7" ht="84" x14ac:dyDescent="0.2">
      <c r="A50" s="685"/>
      <c r="B50" s="68" t="s">
        <v>664</v>
      </c>
      <c r="C50" s="68" t="s">
        <v>768</v>
      </c>
      <c r="D50" s="68"/>
      <c r="E50" s="68"/>
      <c r="F50" s="68"/>
      <c r="G50" s="101" t="str">
        <f t="shared" si="0"/>
        <v>Caldero-Eléctrico, de preferencia 
- De 5 BHP, o de acuerdo a los requerimientos de los equipos a los que abastecerá de vapor (2)
 - Presión de vapor ajustable 
- Bajo calor de superficie, de preferencia</v>
      </c>
    </row>
    <row r="51" spans="1:7" ht="48" x14ac:dyDescent="0.2">
      <c r="A51" s="685"/>
      <c r="B51" s="68" t="s">
        <v>665</v>
      </c>
      <c r="C51" s="68" t="s">
        <v>769</v>
      </c>
      <c r="D51" s="68"/>
      <c r="E51" s="68"/>
      <c r="F51" s="68"/>
      <c r="G51" s="101" t="str">
        <f t="shared" si="0"/>
        <v>Balanza de mesa-Electrónica 
- Para pesar hasta 5 Kg.
- Con precisión de 0.10 gr., como mínimo</v>
      </c>
    </row>
    <row r="52" spans="1:7" ht="84" x14ac:dyDescent="0.2">
      <c r="A52" s="685"/>
      <c r="B52" s="68" t="s">
        <v>658</v>
      </c>
      <c r="C52" s="68" t="s">
        <v>770</v>
      </c>
      <c r="D52" s="68"/>
      <c r="E52" s="68"/>
      <c r="F52" s="68"/>
      <c r="G52" s="101" t="str">
        <f t="shared" si="0"/>
        <v>Mesa de trabajo-De acero inoxidable 
- Tipo isla - Compacta
 - Con nivel inferior, de preferencia 
- De 1.0 x 1.8 x 0.90 m. , aproximadamente 
- Con dispositivo de drenaje de preferencia</v>
      </c>
    </row>
    <row r="53" spans="1:7" ht="84" x14ac:dyDescent="0.2">
      <c r="A53" s="685" t="s">
        <v>634</v>
      </c>
      <c r="B53" s="68" t="s">
        <v>666</v>
      </c>
      <c r="C53" s="68" t="s">
        <v>771</v>
      </c>
      <c r="D53" s="68"/>
      <c r="E53" s="68"/>
      <c r="F53" s="68"/>
      <c r="G53" s="101" t="str">
        <f t="shared" si="0"/>
        <v>Descremadora de leche-De acero inoxidable 
- Para retirar la crema de manera efectiva
 - Con capacidad de procesamiento de materia prima 20 lt., aprox. 
- Con motor eléctrico de 1/2 HP, aproximadamente</v>
      </c>
    </row>
    <row r="54" spans="1:7" ht="84" x14ac:dyDescent="0.2">
      <c r="A54" s="685"/>
      <c r="B54" s="68" t="s">
        <v>667</v>
      </c>
      <c r="C54" s="68" t="s">
        <v>772</v>
      </c>
      <c r="D54" s="68"/>
      <c r="E54" s="68"/>
      <c r="F54" s="68"/>
      <c r="G54" s="101"/>
    </row>
    <row r="55" spans="1:7" ht="48" x14ac:dyDescent="0.2">
      <c r="A55" s="685"/>
      <c r="B55" s="68" t="s">
        <v>668</v>
      </c>
      <c r="C55" s="68" t="s">
        <v>773</v>
      </c>
      <c r="D55" s="68"/>
      <c r="E55" s="68"/>
      <c r="F55" s="68"/>
      <c r="G55" s="101"/>
    </row>
    <row r="56" spans="1:7" ht="72" x14ac:dyDescent="0.2">
      <c r="A56" s="685"/>
      <c r="B56" s="68" t="s">
        <v>669</v>
      </c>
      <c r="C56" s="68" t="s">
        <v>774</v>
      </c>
      <c r="D56" s="68"/>
      <c r="E56" s="68"/>
      <c r="F56" s="68"/>
      <c r="G56" s="101"/>
    </row>
    <row r="57" spans="1:7" ht="36" x14ac:dyDescent="0.2">
      <c r="A57" s="685"/>
      <c r="B57" s="68" t="s">
        <v>670</v>
      </c>
      <c r="C57" s="68" t="s">
        <v>775</v>
      </c>
      <c r="D57" s="68"/>
      <c r="E57" s="68"/>
      <c r="F57" s="68"/>
      <c r="G57" s="101"/>
    </row>
    <row r="58" spans="1:7" ht="60" customHeight="1" x14ac:dyDescent="0.2">
      <c r="A58" s="685"/>
      <c r="B58" s="68" t="s">
        <v>671</v>
      </c>
      <c r="C58" s="68" t="s">
        <v>776</v>
      </c>
      <c r="D58" s="68"/>
      <c r="E58" s="68"/>
      <c r="F58" s="68"/>
      <c r="G58" s="101"/>
    </row>
    <row r="59" spans="1:7" ht="60" customHeight="1" x14ac:dyDescent="0.2">
      <c r="A59" s="685"/>
      <c r="B59" s="68" t="s">
        <v>672</v>
      </c>
      <c r="C59" s="68" t="s">
        <v>777</v>
      </c>
      <c r="D59" s="68"/>
      <c r="E59" s="68"/>
      <c r="F59" s="68"/>
      <c r="G59" s="101" t="str">
        <f t="shared" si="0"/>
        <v>Liras de cortes de queso- Para cortar el cuajo prensado 
- Resistente a la tensión y temperatura. 
- De acero inoxidable y nylon 
- Apropiado para uso con marmita y/o tina quesera</v>
      </c>
    </row>
    <row r="60" spans="1:7" ht="60" customHeight="1" x14ac:dyDescent="0.2">
      <c r="A60" s="685"/>
      <c r="B60" s="68" t="s">
        <v>673</v>
      </c>
      <c r="C60" s="68" t="s">
        <v>778</v>
      </c>
      <c r="D60" s="68"/>
      <c r="E60" s="68"/>
      <c r="F60" s="68"/>
      <c r="G60" s="101" t="str">
        <f t="shared" si="0"/>
        <v>Maquina heladera(Opcional)-Capacidad para procesar hasta 5 kg. de helados</v>
      </c>
    </row>
    <row r="61" spans="1:7" ht="72" x14ac:dyDescent="0.2">
      <c r="A61" s="685"/>
      <c r="B61" s="68" t="s">
        <v>674</v>
      </c>
      <c r="C61" s="68" t="s">
        <v>779</v>
      </c>
      <c r="D61" s="68"/>
      <c r="E61" s="68"/>
      <c r="F61" s="68"/>
      <c r="G61" s="101" t="str">
        <f t="shared" si="0"/>
        <v>Pasteurizadora ( Opcional)- De acero inoxidable 
- Con sistema continuo 
- Con tapa 
- Con agitador 
- Con controles incluidos
 - De capacidad aproximada de 20 lt.</v>
      </c>
    </row>
    <row r="62" spans="1:7" ht="96" x14ac:dyDescent="0.2">
      <c r="A62" s="685"/>
      <c r="B62" s="68" t="s">
        <v>658</v>
      </c>
      <c r="C62" s="68" t="s">
        <v>780</v>
      </c>
      <c r="D62" s="68"/>
      <c r="E62" s="68"/>
      <c r="F62" s="68"/>
      <c r="G62" s="101" t="str">
        <f t="shared" si="0"/>
        <v>Mesa de trabajo-Tipo isla 
- Compacta 
- De acero inoxidable 
- Con nivel inferior, de preferencia
 - De 1.0 x 1.8 x 0.90 m. , aproximadamente 
- Con dispositivo de drenaje, de preferencia</v>
      </c>
    </row>
    <row r="63" spans="1:7" ht="60" customHeight="1" x14ac:dyDescent="0.2">
      <c r="A63" s="687" t="s">
        <v>635</v>
      </c>
      <c r="B63" s="68" t="s">
        <v>675</v>
      </c>
      <c r="C63" s="68" t="s">
        <v>781</v>
      </c>
      <c r="D63" s="68"/>
      <c r="E63" s="68"/>
      <c r="F63" s="68"/>
      <c r="G63" s="101" t="str">
        <f t="shared" si="0"/>
        <v>Emulsionadora de carne ( Cúter)-- Para cortar carnes y productos hidrobiológicos 
- De acero inoxidable 
- Con capacidad de procesamiento de materia prima de 5 kg, aproximadamente.</v>
      </c>
    </row>
    <row r="64" spans="1:7" ht="60" customHeight="1" x14ac:dyDescent="0.2">
      <c r="A64" s="688"/>
      <c r="B64" s="68" t="s">
        <v>676</v>
      </c>
      <c r="C64" s="68" t="s">
        <v>782</v>
      </c>
      <c r="D64" s="68"/>
      <c r="E64" s="68"/>
      <c r="F64" s="68"/>
      <c r="G64" s="101" t="str">
        <f t="shared" si="0"/>
        <v>Embutidora-De acero inoxidable
 - Con capacidad para procesar 5 kg, de materia prima aprox. 
- Con juego de boquillas 
- Manual o eléctrica
 - Desmontable y de fácil limpieza</v>
      </c>
    </row>
    <row r="65" spans="1:7" ht="60" x14ac:dyDescent="0.2">
      <c r="A65" s="688"/>
      <c r="B65" s="68" t="s">
        <v>677</v>
      </c>
      <c r="C65" s="68" t="s">
        <v>783</v>
      </c>
      <c r="D65" s="68"/>
      <c r="E65" s="68"/>
      <c r="F65" s="68"/>
      <c r="G65" s="101" t="str">
        <f t="shared" si="0"/>
        <v>Máquina picadora de carne-De acero inoxidable 
- Capacidad para procesar 5 kg, de materia prima aprox. 
- Eléctrica o manual 
- Desmontable y de fácil limpieza</v>
      </c>
    </row>
    <row r="66" spans="1:7" ht="72" x14ac:dyDescent="0.2">
      <c r="A66" s="688"/>
      <c r="B66" s="68" t="s">
        <v>678</v>
      </c>
      <c r="C66" s="68" t="s">
        <v>784</v>
      </c>
      <c r="D66" s="68"/>
      <c r="E66" s="68"/>
      <c r="F66" s="68"/>
      <c r="G66" s="101" t="str">
        <f t="shared" si="0"/>
        <v>Conservadora eléctrica - Exhibidora-Para uso tipo comercial 
- De fácil limpieza y alta durabilidad
 - Con divisiones para diversas temperaturas 
- Con reguladores de temperatura
 - Accesorios desmontables</v>
      </c>
    </row>
    <row r="67" spans="1:7" ht="60" x14ac:dyDescent="0.2">
      <c r="A67" s="688"/>
      <c r="B67" s="68" t="s">
        <v>679</v>
      </c>
      <c r="C67" s="68" t="s">
        <v>785</v>
      </c>
      <c r="D67" s="68"/>
      <c r="E67" s="68"/>
      <c r="F67" s="68"/>
      <c r="G67" s="101" t="str">
        <f t="shared" si="0"/>
        <v>Ahumador de carne-De acero inoxidable
 - Con capacidad para procesar 5 kg, aproximadamente 
- Con sistema para producir y evacuar humo</v>
      </c>
    </row>
    <row r="68" spans="1:7" ht="72" x14ac:dyDescent="0.2">
      <c r="A68" s="688"/>
      <c r="B68" s="68" t="s">
        <v>680</v>
      </c>
      <c r="C68" s="68" t="s">
        <v>786</v>
      </c>
      <c r="D68" s="68"/>
      <c r="E68" s="68"/>
      <c r="F68" s="68"/>
      <c r="G68" s="101" t="str">
        <f t="shared" si="0"/>
        <v>Secador de carne- Para procesos de deshidratación de productos cárnicos 
- Con capacidad para procesar 5 kg, aproximadamente
 - Con sistema de convexión de aire forzado</v>
      </c>
    </row>
    <row r="69" spans="1:7" ht="60" customHeight="1" x14ac:dyDescent="0.2">
      <c r="A69" s="688"/>
      <c r="B69" s="68" t="s">
        <v>681</v>
      </c>
      <c r="C69" s="68" t="s">
        <v>787</v>
      </c>
      <c r="D69" s="68"/>
      <c r="E69" s="68"/>
      <c r="F69" s="68"/>
      <c r="G69" s="101" t="str">
        <f t="shared" si="0"/>
        <v>Cámara de maduración de productos cárnicos
-Para temperaturas de 18 a 40 °C aproximadamente 
- Con capacidad aproximada de procesamiento de 5 kg
 - Con regulador de temperatura
 - Con control de humedad</v>
      </c>
    </row>
    <row r="70" spans="1:7" ht="60" customHeight="1" x14ac:dyDescent="0.2">
      <c r="A70" s="688"/>
      <c r="B70" s="68" t="s">
        <v>682</v>
      </c>
      <c r="C70" s="68" t="s">
        <v>788</v>
      </c>
      <c r="D70" s="68"/>
      <c r="E70" s="68"/>
      <c r="F70" s="68"/>
      <c r="G70" s="101" t="str">
        <f t="shared" si="0"/>
        <v>Moledora de carne-De acero inoxidable 
- Para una capacidad de procesamiento aproximada de 5 kg.</v>
      </c>
    </row>
    <row r="71" spans="1:7" ht="48" x14ac:dyDescent="0.2">
      <c r="A71" s="688"/>
      <c r="B71" s="68" t="s">
        <v>683</v>
      </c>
      <c r="C71" s="68" t="s">
        <v>789</v>
      </c>
      <c r="D71" s="68"/>
      <c r="E71" s="68"/>
      <c r="F71" s="68"/>
      <c r="G71" s="101" t="str">
        <f t="shared" si="0"/>
        <v>Sierra-Para cortes de carne diversos, incluyendo huesos
 - De acero inoxidable
 - Eléctrica</v>
      </c>
    </row>
    <row r="72" spans="1:7" ht="48" x14ac:dyDescent="0.2">
      <c r="A72" s="688"/>
      <c r="B72" s="68" t="s">
        <v>684</v>
      </c>
      <c r="C72" s="68" t="s">
        <v>790</v>
      </c>
      <c r="D72" s="68"/>
      <c r="E72" s="68"/>
      <c r="F72" s="68"/>
      <c r="G72" s="101" t="str">
        <f t="shared" si="0"/>
        <v>Masajeadora para jamón-De acero inoxidable
 - Cilíndrica rotativa 
- Con capacidad para procesar 5 kg aproximadamente</v>
      </c>
    </row>
    <row r="73" spans="1:7" ht="60" customHeight="1" x14ac:dyDescent="0.2">
      <c r="A73" s="688"/>
      <c r="B73" s="68" t="s">
        <v>685</v>
      </c>
      <c r="C73" s="68" t="s">
        <v>791</v>
      </c>
      <c r="D73" s="68"/>
      <c r="E73" s="68"/>
      <c r="F73" s="68"/>
      <c r="G73" s="101" t="str">
        <f t="shared" si="0"/>
        <v>Moldes para jamones-De diferentes formas y tamaños</v>
      </c>
    </row>
    <row r="74" spans="1:7" ht="60" customHeight="1" x14ac:dyDescent="0.2">
      <c r="A74" s="689"/>
      <c r="B74" s="68" t="s">
        <v>658</v>
      </c>
      <c r="C74" s="68" t="s">
        <v>792</v>
      </c>
      <c r="D74" s="68"/>
      <c r="E74" s="68"/>
      <c r="F74" s="68"/>
      <c r="G74" s="101" t="str">
        <f t="shared" si="0"/>
        <v>Mesa de trabajo-Tipo isla 
- Compacta 
- De acero inoxidable 
- Con nivel inferior, de preferencia 
- De 1.0 x 1.8 x 0.90 m. , aproximadamente 
- Con dispositivo de drenaje, de preferencia</v>
      </c>
    </row>
    <row r="75" spans="1:7" ht="60" customHeight="1" x14ac:dyDescent="0.2">
      <c r="A75" s="687" t="s">
        <v>636</v>
      </c>
      <c r="B75" s="68" t="s">
        <v>686</v>
      </c>
      <c r="C75" s="68" t="s">
        <v>793</v>
      </c>
      <c r="D75" s="68"/>
      <c r="E75" s="68"/>
      <c r="F75" s="68"/>
      <c r="G75" s="101" t="str">
        <f t="shared" si="0"/>
        <v>Despulpadora de frutas- De acero inoxidable, 
- Con doble tamiz incorporado
 - Con capacidad de producción de 20 kg aproximadamente 
- Con diferentes mallas de abertura</v>
      </c>
    </row>
    <row r="76" spans="1:7" ht="72" x14ac:dyDescent="0.2">
      <c r="A76" s="688"/>
      <c r="B76" s="68" t="s">
        <v>687</v>
      </c>
      <c r="C76" s="68" t="s">
        <v>794</v>
      </c>
      <c r="D76" s="68"/>
      <c r="E76" s="68"/>
      <c r="F76" s="68"/>
      <c r="G76" s="101" t="str">
        <f t="shared" si="0"/>
        <v>Molino coloidal-De acero inoxidable 
- Con stator de acero 
- Con circulación de agua para enfriamiento 
- Tolva con capacidad para procesar hasta 20 kg aproximadamente</v>
      </c>
    </row>
    <row r="77" spans="1:7" ht="60" customHeight="1" x14ac:dyDescent="0.2">
      <c r="A77" s="688"/>
      <c r="B77" s="68" t="s">
        <v>688</v>
      </c>
      <c r="C77" s="68" t="s">
        <v>795</v>
      </c>
      <c r="D77" s="68"/>
      <c r="E77" s="68"/>
      <c r="F77" s="68"/>
      <c r="G77" s="101" t="str">
        <f t="shared" si="0"/>
        <v>Cizalladora-De acero inoxidable 
- Eléctrica, de preferencia</v>
      </c>
    </row>
    <row r="78" spans="1:7" ht="60" customHeight="1" x14ac:dyDescent="0.2">
      <c r="A78" s="688"/>
      <c r="B78" s="68" t="s">
        <v>689</v>
      </c>
      <c r="C78" s="68" t="s">
        <v>796</v>
      </c>
      <c r="D78" s="68"/>
      <c r="E78" s="68"/>
      <c r="F78" s="68"/>
      <c r="G78" s="101" t="str">
        <f t="shared" si="0"/>
        <v>Peladora de frutas-De acero inoxidable 
- Con capacidad de procesamiento de aproximadamente 20 kg.</v>
      </c>
    </row>
    <row r="79" spans="1:7" ht="60" customHeight="1" x14ac:dyDescent="0.2">
      <c r="A79" s="688"/>
      <c r="B79" s="68" t="s">
        <v>690</v>
      </c>
      <c r="C79" s="68" t="s">
        <v>797</v>
      </c>
      <c r="D79" s="68"/>
      <c r="E79" s="68"/>
      <c r="F79" s="68"/>
      <c r="G79" s="101" t="str">
        <f t="shared" si="0"/>
        <v>Cortadora de frutas-De acero inoxidable
 - Para diversas formas de corte 
- Eléctrica, de preferencia</v>
      </c>
    </row>
    <row r="80" spans="1:7" ht="84" x14ac:dyDescent="0.2">
      <c r="A80" s="688"/>
      <c r="B80" s="68" t="s">
        <v>691</v>
      </c>
      <c r="C80" s="68" t="s">
        <v>798</v>
      </c>
      <c r="D80" s="68"/>
      <c r="E80" s="68"/>
      <c r="F80" s="68"/>
      <c r="G80" s="101" t="str">
        <f t="shared" si="0"/>
        <v>Deshidratadora-De acero inoxidable
 - Con circulación forzada de aire 
- Con capacidad de procesamiento de materia prima de 20 kg. aproximadamente 
- Con varios niveles de bandejas 
- Eléctrica, de prefencia</v>
      </c>
    </row>
    <row r="81" spans="1:7" ht="96" x14ac:dyDescent="0.2">
      <c r="A81" s="689"/>
      <c r="B81" s="68" t="s">
        <v>658</v>
      </c>
      <c r="C81" s="68" t="s">
        <v>799</v>
      </c>
      <c r="D81" s="68"/>
      <c r="E81" s="68"/>
      <c r="F81" s="68"/>
      <c r="G81" s="101" t="str">
        <f t="shared" si="0"/>
        <v>Mesa de trabajo- Tipo isla 
- Compacta 
- De acero inoxidable
 - Con nivel inferior, de preferencia 
- De 1.0 x 1.8 x 0.90 m. , aproximadamente 
- Con dispositivo de drenaje, de preferencia</v>
      </c>
    </row>
    <row r="82" spans="1:7" ht="60" x14ac:dyDescent="0.2">
      <c r="A82" s="685" t="s">
        <v>637</v>
      </c>
      <c r="B82" s="68" t="s">
        <v>686</v>
      </c>
      <c r="C82" s="68" t="s">
        <v>793</v>
      </c>
      <c r="D82" s="68"/>
      <c r="E82" s="68"/>
      <c r="F82" s="68"/>
      <c r="G82" s="101" t="str">
        <f t="shared" si="0"/>
        <v>Despulpadora de frutas- De acero inoxidable, 
- Con doble tamiz incorporado
 - Con capacidad de producción de 20 kg aproximadamente 
- Con diferentes mallas de abertura</v>
      </c>
    </row>
    <row r="83" spans="1:7" ht="72" x14ac:dyDescent="0.2">
      <c r="A83" s="685"/>
      <c r="B83" s="68" t="s">
        <v>687</v>
      </c>
      <c r="C83" s="68" t="s">
        <v>794</v>
      </c>
      <c r="D83" s="68"/>
      <c r="E83" s="68"/>
      <c r="F83" s="68"/>
      <c r="G83" s="101"/>
    </row>
    <row r="84" spans="1:7" ht="50.1" customHeight="1" x14ac:dyDescent="0.2">
      <c r="A84" s="685"/>
      <c r="B84" s="68" t="s">
        <v>688</v>
      </c>
      <c r="C84" s="68" t="s">
        <v>795</v>
      </c>
      <c r="D84" s="68"/>
      <c r="E84" s="68"/>
      <c r="F84" s="68"/>
      <c r="G84" s="101"/>
    </row>
    <row r="85" spans="1:7" ht="50.1" customHeight="1" x14ac:dyDescent="0.2">
      <c r="A85" s="685"/>
      <c r="B85" s="68" t="s">
        <v>689</v>
      </c>
      <c r="C85" s="68" t="s">
        <v>796</v>
      </c>
      <c r="D85" s="68"/>
      <c r="E85" s="68"/>
      <c r="F85" s="68"/>
      <c r="G85" s="101" t="str">
        <f t="shared" si="0"/>
        <v>Peladora de frutas-De acero inoxidable 
- Con capacidad de procesamiento de aproximadamente 20 kg.</v>
      </c>
    </row>
    <row r="86" spans="1:7" ht="50.1" customHeight="1" x14ac:dyDescent="0.2">
      <c r="A86" s="685"/>
      <c r="B86" s="68" t="s">
        <v>690</v>
      </c>
      <c r="C86" s="68" t="s">
        <v>797</v>
      </c>
      <c r="D86" s="68"/>
      <c r="E86" s="68"/>
      <c r="F86" s="68"/>
      <c r="G86" s="101" t="str">
        <f t="shared" si="0"/>
        <v>Cortadora de frutas-De acero inoxidable
 - Para diversas formas de corte 
- Eléctrica, de preferencia</v>
      </c>
    </row>
    <row r="87" spans="1:7" ht="84" x14ac:dyDescent="0.2">
      <c r="A87" s="685"/>
      <c r="B87" s="68" t="s">
        <v>691</v>
      </c>
      <c r="C87" s="68" t="s">
        <v>798</v>
      </c>
      <c r="D87" s="68"/>
      <c r="E87" s="68"/>
      <c r="F87" s="68"/>
      <c r="G87" s="101" t="str">
        <f t="shared" si="0"/>
        <v>Deshidratadora-De acero inoxidable
 - Con circulación forzada de aire 
- Con capacidad de procesamiento de materia prima de 20 kg. aproximadamente 
- Con varios niveles de bandejas 
- Eléctrica, de prefencia</v>
      </c>
    </row>
    <row r="88" spans="1:7" ht="96" x14ac:dyDescent="0.2">
      <c r="A88" s="685"/>
      <c r="B88" s="68" t="s">
        <v>658</v>
      </c>
      <c r="C88" s="68" t="s">
        <v>799</v>
      </c>
      <c r="D88" s="68"/>
      <c r="E88" s="68"/>
      <c r="F88" s="68"/>
      <c r="G88" s="101" t="str">
        <f t="shared" si="0"/>
        <v>Mesa de trabajo- Tipo isla 
- Compacta 
- De acero inoxidable
 - Con nivel inferior, de preferencia 
- De 1.0 x 1.8 x 0.90 m. , aproximadamente 
- Con dispositivo de drenaje, de preferencia</v>
      </c>
    </row>
    <row r="89" spans="1:7" ht="96" x14ac:dyDescent="0.2">
      <c r="A89" s="687" t="s">
        <v>638</v>
      </c>
      <c r="B89" s="68" t="s">
        <v>692</v>
      </c>
      <c r="C89" s="68" t="s">
        <v>800</v>
      </c>
      <c r="D89" s="68"/>
      <c r="E89" s="68"/>
      <c r="F89" s="68"/>
      <c r="G89" s="101"/>
    </row>
    <row r="90" spans="1:7" ht="60" x14ac:dyDescent="0.2">
      <c r="A90" s="688"/>
      <c r="B90" s="68" t="s">
        <v>693</v>
      </c>
      <c r="C90" s="68" t="s">
        <v>801</v>
      </c>
      <c r="D90" s="68"/>
      <c r="E90" s="68"/>
      <c r="F90" s="68"/>
      <c r="G90" s="101"/>
    </row>
    <row r="91" spans="1:7" ht="96" x14ac:dyDescent="0.2">
      <c r="A91" s="688"/>
      <c r="B91" s="68" t="s">
        <v>694</v>
      </c>
      <c r="C91" s="68" t="s">
        <v>802</v>
      </c>
      <c r="D91" s="68"/>
      <c r="E91" s="68"/>
      <c r="F91" s="68"/>
      <c r="G91" s="101"/>
    </row>
    <row r="92" spans="1:7" ht="84" x14ac:dyDescent="0.2">
      <c r="A92" s="688"/>
      <c r="B92" s="68" t="s">
        <v>695</v>
      </c>
      <c r="C92" s="68" t="s">
        <v>803</v>
      </c>
      <c r="D92" s="68"/>
      <c r="E92" s="68"/>
      <c r="F92" s="68"/>
      <c r="G92" s="101"/>
    </row>
    <row r="93" spans="1:7" ht="96" x14ac:dyDescent="0.2">
      <c r="A93" s="688"/>
      <c r="B93" s="68" t="s">
        <v>696</v>
      </c>
      <c r="C93" s="68" t="s">
        <v>804</v>
      </c>
      <c r="D93" s="68"/>
      <c r="E93" s="68"/>
      <c r="F93" s="68"/>
      <c r="G93" s="101"/>
    </row>
    <row r="94" spans="1:7" ht="72" x14ac:dyDescent="0.2">
      <c r="A94" s="688"/>
      <c r="B94" s="68" t="s">
        <v>697</v>
      </c>
      <c r="C94" s="68" t="s">
        <v>805</v>
      </c>
      <c r="D94" s="68"/>
      <c r="E94" s="68"/>
      <c r="F94" s="68"/>
      <c r="G94" s="101"/>
    </row>
    <row r="95" spans="1:7" ht="60" x14ac:dyDescent="0.2">
      <c r="A95" s="688"/>
      <c r="B95" s="68" t="s">
        <v>658</v>
      </c>
      <c r="C95" s="68" t="s">
        <v>806</v>
      </c>
      <c r="D95" s="68"/>
      <c r="E95" s="68"/>
      <c r="F95" s="68"/>
      <c r="G95" s="101"/>
    </row>
    <row r="96" spans="1:7" ht="50.1" customHeight="1" x14ac:dyDescent="0.2">
      <c r="A96" s="688"/>
      <c r="B96" s="68" t="s">
        <v>698</v>
      </c>
      <c r="C96" s="68" t="s">
        <v>807</v>
      </c>
      <c r="D96" s="68"/>
      <c r="E96" s="68"/>
      <c r="F96" s="68"/>
      <c r="G96" s="101"/>
    </row>
    <row r="97" spans="1:7" ht="50.1" customHeight="1" x14ac:dyDescent="0.2">
      <c r="A97" s="688"/>
      <c r="B97" s="68" t="s">
        <v>699</v>
      </c>
      <c r="C97" s="68" t="s">
        <v>808</v>
      </c>
      <c r="D97" s="68"/>
      <c r="E97" s="68"/>
      <c r="F97" s="68"/>
      <c r="G97" s="101"/>
    </row>
    <row r="98" spans="1:7" ht="50.1" customHeight="1" x14ac:dyDescent="0.2">
      <c r="A98" s="688"/>
      <c r="B98" s="68" t="s">
        <v>700</v>
      </c>
      <c r="C98" s="68" t="s">
        <v>809</v>
      </c>
      <c r="D98" s="68"/>
      <c r="E98" s="68"/>
      <c r="F98" s="68"/>
      <c r="G98" s="101"/>
    </row>
    <row r="99" spans="1:7" ht="50.1" customHeight="1" x14ac:dyDescent="0.2">
      <c r="A99" s="688"/>
      <c r="B99" s="68" t="s">
        <v>701</v>
      </c>
      <c r="C99" s="68" t="s">
        <v>810</v>
      </c>
      <c r="D99" s="68"/>
      <c r="E99" s="68"/>
      <c r="F99" s="68"/>
      <c r="G99" s="101"/>
    </row>
    <row r="100" spans="1:7" ht="50.1" customHeight="1" x14ac:dyDescent="0.2">
      <c r="A100" s="688"/>
      <c r="B100" s="68" t="s">
        <v>702</v>
      </c>
      <c r="C100" s="68" t="s">
        <v>811</v>
      </c>
      <c r="D100" s="68"/>
      <c r="E100" s="68"/>
      <c r="F100" s="68"/>
      <c r="G100" s="101"/>
    </row>
    <row r="101" spans="1:7" ht="50.1" customHeight="1" x14ac:dyDescent="0.2">
      <c r="A101" s="688"/>
      <c r="B101" s="68" t="s">
        <v>703</v>
      </c>
      <c r="C101" s="68" t="s">
        <v>812</v>
      </c>
      <c r="D101" s="68"/>
      <c r="E101" s="68"/>
      <c r="F101" s="68"/>
      <c r="G101" s="101"/>
    </row>
    <row r="102" spans="1:7" ht="50.1" customHeight="1" x14ac:dyDescent="0.2">
      <c r="A102" s="688"/>
      <c r="B102" s="68" t="s">
        <v>704</v>
      </c>
      <c r="C102" s="68" t="s">
        <v>813</v>
      </c>
      <c r="D102" s="68"/>
      <c r="E102" s="68"/>
      <c r="F102" s="68"/>
      <c r="G102" s="101"/>
    </row>
    <row r="103" spans="1:7" ht="50.1" customHeight="1" x14ac:dyDescent="0.2">
      <c r="A103" s="688"/>
      <c r="B103" s="68" t="s">
        <v>705</v>
      </c>
      <c r="C103" s="68" t="s">
        <v>814</v>
      </c>
      <c r="D103" s="68"/>
      <c r="E103" s="68"/>
      <c r="F103" s="68"/>
      <c r="G103" s="101"/>
    </row>
    <row r="104" spans="1:7" ht="50.1" customHeight="1" x14ac:dyDescent="0.2">
      <c r="A104" s="689"/>
      <c r="B104" s="68" t="s">
        <v>706</v>
      </c>
      <c r="C104" s="68" t="s">
        <v>815</v>
      </c>
      <c r="D104" s="68"/>
      <c r="E104" s="68"/>
      <c r="F104" s="68"/>
      <c r="G104" s="101"/>
    </row>
    <row r="105" spans="1:7" ht="50.1" customHeight="1" x14ac:dyDescent="0.2">
      <c r="A105" s="687" t="s">
        <v>639</v>
      </c>
      <c r="B105" s="68" t="s">
        <v>707</v>
      </c>
      <c r="C105" s="68" t="s">
        <v>816</v>
      </c>
      <c r="D105" s="68"/>
      <c r="E105" s="68"/>
      <c r="F105" s="68"/>
      <c r="G105" s="101"/>
    </row>
    <row r="106" spans="1:7" ht="50.1" customHeight="1" x14ac:dyDescent="0.2">
      <c r="A106" s="688"/>
      <c r="B106" s="68" t="s">
        <v>708</v>
      </c>
      <c r="C106" s="68" t="s">
        <v>817</v>
      </c>
      <c r="D106" s="68"/>
      <c r="E106" s="68"/>
      <c r="F106" s="68"/>
      <c r="G106" s="101"/>
    </row>
    <row r="107" spans="1:7" ht="50.1" customHeight="1" x14ac:dyDescent="0.2">
      <c r="A107" s="688"/>
      <c r="B107" s="68" t="s">
        <v>709</v>
      </c>
      <c r="C107" s="68" t="s">
        <v>818</v>
      </c>
      <c r="D107" s="68"/>
      <c r="E107" s="68"/>
      <c r="F107" s="68"/>
      <c r="G107" s="101"/>
    </row>
    <row r="108" spans="1:7" ht="50.1" customHeight="1" x14ac:dyDescent="0.2">
      <c r="A108" s="688"/>
      <c r="B108" s="68" t="s">
        <v>710</v>
      </c>
      <c r="C108" s="68" t="s">
        <v>819</v>
      </c>
      <c r="D108" s="68"/>
      <c r="E108" s="68"/>
      <c r="F108" s="68"/>
      <c r="G108" s="101"/>
    </row>
    <row r="109" spans="1:7" ht="84" x14ac:dyDescent="0.2">
      <c r="A109" s="688"/>
      <c r="B109" s="68" t="s">
        <v>711</v>
      </c>
      <c r="C109" s="68" t="s">
        <v>820</v>
      </c>
      <c r="D109" s="68"/>
      <c r="E109" s="68"/>
      <c r="F109" s="68"/>
      <c r="G109" s="101"/>
    </row>
    <row r="110" spans="1:7" ht="96" x14ac:dyDescent="0.2">
      <c r="A110" s="688"/>
      <c r="B110" s="68" t="s">
        <v>712</v>
      </c>
      <c r="C110" s="68" t="s">
        <v>821</v>
      </c>
      <c r="D110" s="68"/>
      <c r="E110" s="68"/>
      <c r="F110" s="68"/>
      <c r="G110" s="101"/>
    </row>
    <row r="111" spans="1:7" ht="96" x14ac:dyDescent="0.2">
      <c r="A111" s="688"/>
      <c r="B111" s="68" t="s">
        <v>713</v>
      </c>
      <c r="C111" s="68" t="s">
        <v>822</v>
      </c>
      <c r="D111" s="68"/>
      <c r="E111" s="68"/>
      <c r="F111" s="68"/>
      <c r="G111" s="101"/>
    </row>
    <row r="112" spans="1:7" ht="72" x14ac:dyDescent="0.2">
      <c r="A112" s="688"/>
      <c r="B112" s="68" t="s">
        <v>714</v>
      </c>
      <c r="C112" s="68" t="s">
        <v>823</v>
      </c>
      <c r="D112" s="68"/>
      <c r="E112" s="68"/>
      <c r="F112" s="68"/>
      <c r="G112" s="101"/>
    </row>
    <row r="113" spans="1:7" ht="36" x14ac:dyDescent="0.2">
      <c r="A113" s="688"/>
      <c r="B113" s="68" t="s">
        <v>715</v>
      </c>
      <c r="C113" s="68" t="s">
        <v>824</v>
      </c>
      <c r="D113" s="68"/>
      <c r="E113" s="68"/>
      <c r="F113" s="68"/>
      <c r="G113" s="101"/>
    </row>
    <row r="114" spans="1:7" ht="60" x14ac:dyDescent="0.2">
      <c r="A114" s="688"/>
      <c r="B114" s="68" t="s">
        <v>716</v>
      </c>
      <c r="C114" s="68" t="s">
        <v>825</v>
      </c>
      <c r="D114" s="68"/>
      <c r="E114" s="68"/>
      <c r="F114" s="68"/>
      <c r="G114" s="101"/>
    </row>
    <row r="115" spans="1:7" ht="108" x14ac:dyDescent="0.2">
      <c r="A115" s="688"/>
      <c r="B115" s="68" t="s">
        <v>717</v>
      </c>
      <c r="C115" s="68" t="s">
        <v>826</v>
      </c>
      <c r="D115" s="68"/>
      <c r="E115" s="68"/>
      <c r="F115" s="68"/>
      <c r="G115" s="101"/>
    </row>
    <row r="116" spans="1:7" ht="60" x14ac:dyDescent="0.2">
      <c r="A116" s="688"/>
      <c r="B116" s="68" t="s">
        <v>718</v>
      </c>
      <c r="C116" s="68" t="s">
        <v>827</v>
      </c>
      <c r="D116" s="68"/>
      <c r="E116" s="68"/>
      <c r="F116" s="68"/>
      <c r="G116" s="101"/>
    </row>
    <row r="117" spans="1:7" ht="60" x14ac:dyDescent="0.2">
      <c r="A117" s="688"/>
      <c r="B117" s="68" t="s">
        <v>719</v>
      </c>
      <c r="C117" s="68" t="s">
        <v>828</v>
      </c>
      <c r="D117" s="68"/>
      <c r="E117" s="68"/>
      <c r="F117" s="68"/>
      <c r="G117" s="101"/>
    </row>
    <row r="118" spans="1:7" ht="48" x14ac:dyDescent="0.2">
      <c r="A118" s="688"/>
      <c r="B118" s="68" t="s">
        <v>720</v>
      </c>
      <c r="C118" s="68" t="s">
        <v>829</v>
      </c>
      <c r="D118" s="68"/>
      <c r="E118" s="68"/>
      <c r="F118" s="68"/>
      <c r="G118" s="101"/>
    </row>
    <row r="119" spans="1:7" ht="96" x14ac:dyDescent="0.2">
      <c r="A119" s="688"/>
      <c r="B119" s="68" t="s">
        <v>721</v>
      </c>
      <c r="C119" s="68" t="s">
        <v>830</v>
      </c>
      <c r="D119" s="68"/>
      <c r="E119" s="68"/>
      <c r="F119" s="68"/>
      <c r="G119" s="101"/>
    </row>
    <row r="120" spans="1:7" ht="60" x14ac:dyDescent="0.2">
      <c r="A120" s="688"/>
      <c r="B120" s="68" t="s">
        <v>722</v>
      </c>
      <c r="C120" s="68" t="s">
        <v>831</v>
      </c>
      <c r="D120" s="68"/>
      <c r="E120" s="68"/>
      <c r="F120" s="68"/>
      <c r="G120" s="101"/>
    </row>
    <row r="121" spans="1:7" ht="36" x14ac:dyDescent="0.2">
      <c r="A121" s="688"/>
      <c r="B121" s="68" t="s">
        <v>723</v>
      </c>
      <c r="C121" s="68" t="s">
        <v>832</v>
      </c>
      <c r="D121" s="68"/>
      <c r="E121" s="68"/>
      <c r="F121" s="68"/>
      <c r="G121" s="101"/>
    </row>
    <row r="122" spans="1:7" ht="48" x14ac:dyDescent="0.2">
      <c r="A122" s="688"/>
      <c r="B122" s="68" t="s">
        <v>724</v>
      </c>
      <c r="C122" s="68" t="s">
        <v>833</v>
      </c>
      <c r="D122" s="68"/>
      <c r="E122" s="68"/>
      <c r="F122" s="68"/>
      <c r="G122" s="101" t="str">
        <f t="shared" si="0"/>
        <v>Luminómetro-Con capacidad para emitir luz y detectar la bioluminiscencia 
- De fácil operación y manejo 
- Con opciones de software interno</v>
      </c>
    </row>
    <row r="123" spans="1:7" ht="60" customHeight="1" x14ac:dyDescent="0.2">
      <c r="A123" s="688"/>
      <c r="B123" s="68" t="s">
        <v>725</v>
      </c>
      <c r="C123" s="68" t="s">
        <v>834</v>
      </c>
      <c r="D123" s="68"/>
      <c r="E123" s="68"/>
      <c r="F123" s="68"/>
      <c r="G123" s="101" t="str">
        <f t="shared" si="0"/>
        <v>Equipo de agitación magnética-Velocidad regulable y controlada con control electrónico 
- Para agitar soluciones a velocidades diferentes al mismo tiempo. 
- Para vasos de hasta 14 cm de Ø. 
- Panel frontal con pulsadores para aumentar o disminuir la velocidad de agitación.</v>
      </c>
    </row>
    <row r="124" spans="1:7" ht="60" customHeight="1" x14ac:dyDescent="0.2">
      <c r="A124" s="688"/>
      <c r="B124" s="68" t="s">
        <v>726</v>
      </c>
      <c r="C124" s="68" t="s">
        <v>835</v>
      </c>
      <c r="D124" s="68"/>
      <c r="E124" s="68"/>
      <c r="F124" s="68"/>
      <c r="G124" s="101" t="str">
        <f t="shared" si="0"/>
        <v>Buretas semiautomáticas-Manecilla de teflón 
- De vidrio pírex 
- De diferentes medidas (al menos 3)</v>
      </c>
    </row>
    <row r="125" spans="1:7" ht="60" x14ac:dyDescent="0.2">
      <c r="A125" s="688"/>
      <c r="B125" s="68" t="s">
        <v>727</v>
      </c>
      <c r="C125" s="68" t="s">
        <v>836</v>
      </c>
      <c r="D125" s="68"/>
      <c r="E125" s="68"/>
      <c r="F125" s="68"/>
      <c r="G125" s="101" t="str">
        <f t="shared" si="0"/>
        <v>Equipo de titulación-Con pantalla digital, de preferencia 
- Cilindros de vidrio borosilicato 
- Válvula de control de puerto 
- Conexiones de FEP con protección UV</v>
      </c>
    </row>
    <row r="126" spans="1:7" ht="50.1" customHeight="1" x14ac:dyDescent="0.2">
      <c r="A126" s="688"/>
      <c r="B126" s="68" t="s">
        <v>728</v>
      </c>
      <c r="C126" s="68" t="s">
        <v>837</v>
      </c>
      <c r="D126" s="68"/>
      <c r="E126" s="68"/>
      <c r="F126" s="68"/>
      <c r="G126" s="101" t="str">
        <f t="shared" ref="G126:G141" si="1">CONCATENATE(B126,C126,D126,E126,F126)</f>
        <v>Lactodensímetro-De material de vidrio de laboratorio 
- Con termómetro 
- Calibrado a 20ºC</v>
      </c>
    </row>
    <row r="127" spans="1:7" ht="50.1" customHeight="1" x14ac:dyDescent="0.2">
      <c r="A127" s="688"/>
      <c r="B127" s="68" t="s">
        <v>729</v>
      </c>
      <c r="C127" s="68" t="s">
        <v>838</v>
      </c>
      <c r="D127" s="68"/>
      <c r="E127" s="68"/>
      <c r="F127" s="68"/>
      <c r="G127" s="101" t="str">
        <f t="shared" si="1"/>
        <v>Densímetro-De material de vidrio
- Con amplitud de rango de medida 
- Uso: para diversos tipos de sustancia: vino, aceites, etc.</v>
      </c>
    </row>
    <row r="128" spans="1:7" ht="50.1" customHeight="1" x14ac:dyDescent="0.2">
      <c r="A128" s="688"/>
      <c r="B128" s="68" t="s">
        <v>730</v>
      </c>
      <c r="C128" s="68" t="s">
        <v>839</v>
      </c>
      <c r="D128" s="68"/>
      <c r="E128" s="68"/>
      <c r="F128" s="68"/>
      <c r="G128" s="101" t="str">
        <f t="shared" si="1"/>
        <v>Juego de termómetros-Termómetros de diversos rangos de temperatura, que comprenda: de -20 a 200 °C 
- Digital</v>
      </c>
    </row>
    <row r="129" spans="1:7" ht="84" x14ac:dyDescent="0.2">
      <c r="A129" s="688"/>
      <c r="B129" s="68" t="s">
        <v>731</v>
      </c>
      <c r="C129" s="68" t="s">
        <v>840</v>
      </c>
      <c r="D129" s="68"/>
      <c r="E129" s="68"/>
      <c r="F129" s="68"/>
      <c r="G129" s="101" t="str">
        <f t="shared" si="1"/>
        <v>Kit de material de vidrio para laboratorio-Probetas 
- Vasos de precipitados 
- Embudos 
- Erlenmeyer 
- Placas Petri 
- Pipetas 
- Buretas</v>
      </c>
    </row>
    <row r="130" spans="1:7" ht="96" x14ac:dyDescent="0.2">
      <c r="A130" s="688"/>
      <c r="B130" s="68" t="s">
        <v>732</v>
      </c>
      <c r="C130" s="68" t="s">
        <v>841</v>
      </c>
      <c r="D130" s="68"/>
      <c r="E130" s="68"/>
      <c r="F130" s="68"/>
      <c r="G130" s="101" t="str">
        <f t="shared" si="1"/>
        <v>Balanza para determinar humedad-Tiempo de secado ajustable 
- Capacidad de lectura: 10 mg / 0,01 g 
- Cámara de secado para determinar la humedad 
- Función de calibración para reajustar la balanza 
- Incluye peso de calibración de 100 g 
- Con pantalla LCD</v>
      </c>
    </row>
    <row r="131" spans="1:7" ht="36" x14ac:dyDescent="0.2">
      <c r="A131" s="688"/>
      <c r="B131" s="68" t="s">
        <v>733</v>
      </c>
      <c r="C131" s="68" t="s">
        <v>842</v>
      </c>
      <c r="D131" s="68"/>
      <c r="E131" s="68"/>
      <c r="F131" s="68"/>
      <c r="G131" s="101" t="str">
        <f t="shared" si="1"/>
        <v>Baño maría-Tipo laboratorio 
- Control digital 
- Tanque de acero inoxidable</v>
      </c>
    </row>
    <row r="132" spans="1:7" ht="72" x14ac:dyDescent="0.2">
      <c r="A132" s="688"/>
      <c r="B132" s="68" t="s">
        <v>694</v>
      </c>
      <c r="C132" s="68" t="s">
        <v>843</v>
      </c>
      <c r="D132" s="68"/>
      <c r="E132" s="68"/>
      <c r="F132" s="68"/>
      <c r="G132" s="101" t="str">
        <f t="shared" si="1"/>
        <v>Autoclave-Para laboratorio 
- Cámara y accesorios de acero inoxidable 
- Indicador de presión, tiempo y temperatura 
- Apagado automático</v>
      </c>
    </row>
    <row r="133" spans="1:7" ht="50.1" customHeight="1" x14ac:dyDescent="0.2">
      <c r="A133" s="688"/>
      <c r="B133" s="68" t="s">
        <v>734</v>
      </c>
      <c r="C133" s="68" t="s">
        <v>844</v>
      </c>
      <c r="D133" s="68"/>
      <c r="E133" s="68"/>
      <c r="F133" s="68"/>
      <c r="G133" s="101" t="str">
        <f t="shared" si="1"/>
        <v>Butirómetro-Para crema de leche 
- De vidrio de laboratorio 
- Co escala gravada, de preferencia</v>
      </c>
    </row>
    <row r="134" spans="1:7" ht="50.1" customHeight="1" x14ac:dyDescent="0.2">
      <c r="A134" s="688"/>
      <c r="B134" s="210" t="s">
        <v>735</v>
      </c>
      <c r="C134" s="68" t="s">
        <v>845</v>
      </c>
      <c r="D134" s="68"/>
      <c r="E134" s="68"/>
      <c r="F134" s="68"/>
      <c r="G134" s="101"/>
    </row>
    <row r="135" spans="1:7" ht="50.1" customHeight="1" x14ac:dyDescent="0.2">
      <c r="A135" s="688"/>
      <c r="B135" s="210" t="s">
        <v>736</v>
      </c>
      <c r="C135" s="68" t="s">
        <v>846</v>
      </c>
      <c r="D135" s="68"/>
      <c r="E135" s="68"/>
      <c r="F135" s="68"/>
      <c r="G135" s="101"/>
    </row>
    <row r="136" spans="1:7" ht="50.1" customHeight="1" x14ac:dyDescent="0.2">
      <c r="A136" s="688"/>
      <c r="B136" s="210" t="s">
        <v>737</v>
      </c>
      <c r="C136" s="68" t="s">
        <v>847</v>
      </c>
      <c r="D136" s="68"/>
      <c r="E136" s="68"/>
      <c r="F136" s="68"/>
      <c r="G136" s="101"/>
    </row>
    <row r="137" spans="1:7" ht="50.1" customHeight="1" x14ac:dyDescent="0.2">
      <c r="A137" s="688"/>
      <c r="B137" s="210" t="s">
        <v>738</v>
      </c>
      <c r="C137" s="68" t="s">
        <v>847</v>
      </c>
      <c r="D137" s="68"/>
      <c r="E137" s="68"/>
      <c r="F137" s="68"/>
      <c r="G137" s="101"/>
    </row>
    <row r="138" spans="1:7" ht="50.1" customHeight="1" x14ac:dyDescent="0.2">
      <c r="A138" s="688"/>
      <c r="B138" s="210" t="s">
        <v>739</v>
      </c>
      <c r="C138" s="68" t="s">
        <v>848</v>
      </c>
      <c r="D138" s="68"/>
      <c r="E138" s="68"/>
      <c r="F138" s="68"/>
      <c r="G138" s="101"/>
    </row>
    <row r="139" spans="1:7" ht="50.1" customHeight="1" x14ac:dyDescent="0.2">
      <c r="A139" s="688"/>
      <c r="B139" s="210" t="s">
        <v>740</v>
      </c>
      <c r="C139" s="68" t="s">
        <v>849</v>
      </c>
      <c r="D139" s="68"/>
      <c r="E139" s="68"/>
      <c r="F139" s="68"/>
      <c r="G139" s="101"/>
    </row>
    <row r="140" spans="1:7" ht="50.1" customHeight="1" x14ac:dyDescent="0.2">
      <c r="A140" s="688"/>
      <c r="B140" s="211" t="s">
        <v>741</v>
      </c>
      <c r="C140" s="68" t="s">
        <v>850</v>
      </c>
      <c r="D140" s="68"/>
      <c r="E140" s="68"/>
      <c r="F140" s="68"/>
      <c r="G140" s="101" t="e">
        <f>CONCATENATE(#REF!,C140,D140,E140,F140)</f>
        <v>#REF!</v>
      </c>
    </row>
    <row r="141" spans="1:7" ht="50.1" customHeight="1" x14ac:dyDescent="0.2">
      <c r="A141" s="688"/>
      <c r="B141" s="68" t="s">
        <v>742</v>
      </c>
      <c r="C141" s="68" t="s">
        <v>851</v>
      </c>
      <c r="D141" s="68"/>
      <c r="E141" s="68"/>
      <c r="F141" s="68"/>
      <c r="G141" s="101" t="str">
        <f t="shared" si="1"/>
        <v>Organizador de pipetas-Material acrílico, de preferencia 
- Capacidad para pipetas de diferentes capacidades 
- De fácil limpieza</v>
      </c>
    </row>
    <row r="142" spans="1:7" ht="96" customHeight="1" x14ac:dyDescent="0.2">
      <c r="A142" s="684" t="s">
        <v>48</v>
      </c>
      <c r="B142" s="684"/>
      <c r="C142" s="684"/>
      <c r="D142" s="684"/>
      <c r="E142" s="684"/>
      <c r="F142" s="684"/>
      <c r="G142" s="101" t="str">
        <f>CONCATENATE(A142,B142,C142,D142,E142,F142)</f>
        <v>*Se considera el código de la carrera del CNOF
Pautas generales:
1. Tipo de ambiente puede ser: aulas, talleres, laboratorios, entre otros (granjas, campos de cultivo, etc.) que sirvan para el desarrollo de los programas de estudios declarados. No deben considerarse los ambientes destinados a bibliotecas.
2. Colocar la denominación de las unidades didácticas que se desarrollarán en cada uno de los ambientes.
3. En el campo caracteristicas colocar caracteristicas basicas, las dimensiones aproximadas y para equipos pequeños el volumen/capacidad. 
4. Para Software especializado se debe colocar la denominación de dicho programa.</v>
      </c>
    </row>
  </sheetData>
  <sheetProtection formatCells="0" formatRows="0" insertRows="0" deleteRows="0" autoFilter="0"/>
  <autoFilter ref="A13:G142">
    <filterColumn colId="1" showButton="0"/>
  </autoFilter>
  <mergeCells count="22">
    <mergeCell ref="A105:A141"/>
    <mergeCell ref="A23:A33"/>
    <mergeCell ref="A34:A37"/>
    <mergeCell ref="A63:A74"/>
    <mergeCell ref="A75:A81"/>
    <mergeCell ref="A53:A62"/>
    <mergeCell ref="A142:F142"/>
    <mergeCell ref="A82:A88"/>
    <mergeCell ref="G13:G14"/>
    <mergeCell ref="A46:A52"/>
    <mergeCell ref="A1:F1"/>
    <mergeCell ref="B3:D3"/>
    <mergeCell ref="B11:C11"/>
    <mergeCell ref="E11:F11"/>
    <mergeCell ref="A13:A14"/>
    <mergeCell ref="B13:C13"/>
    <mergeCell ref="D13:D14"/>
    <mergeCell ref="E13:E14"/>
    <mergeCell ref="F13:F14"/>
    <mergeCell ref="A15:A22"/>
    <mergeCell ref="A38:A45"/>
    <mergeCell ref="A89:A104"/>
  </mergeCells>
  <conditionalFormatting sqref="C15:F141">
    <cfRule type="containsBlanks" dxfId="4" priority="1">
      <formula>LEN(TRIM(C15))=0</formula>
    </cfRule>
  </conditionalFormatting>
  <pageMargins left="0.31496062992125984" right="0.31496062992125984" top="0.35433070866141736" bottom="0.35433070866141736"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F48"/>
  <sheetViews>
    <sheetView topLeftCell="C28" zoomScale="150" zoomScaleNormal="150" workbookViewId="0">
      <selection activeCell="H32" sqref="H32"/>
    </sheetView>
  </sheetViews>
  <sheetFormatPr baseColWidth="10" defaultRowHeight="12.75" outlineLevelCol="1" x14ac:dyDescent="0.2"/>
  <cols>
    <col min="1" max="1" width="19.28515625" style="3" customWidth="1"/>
    <col min="2" max="2" width="26.85546875" style="59" customWidth="1"/>
    <col min="3" max="3" width="32.28515625" style="3" customWidth="1" outlineLevel="1"/>
    <col min="4" max="4" width="19.5703125" style="3" customWidth="1" outlineLevel="1"/>
    <col min="5" max="5" width="17.85546875" style="61" customWidth="1" outlineLevel="1"/>
    <col min="6" max="6" width="17.5703125" style="3" customWidth="1" outlineLevel="1"/>
    <col min="7" max="16384" width="11.42578125" style="3"/>
  </cols>
  <sheetData>
    <row r="1" spans="1:6" ht="18.75" x14ac:dyDescent="0.3">
      <c r="A1" s="491" t="s">
        <v>82</v>
      </c>
      <c r="B1" s="491"/>
      <c r="C1" s="491"/>
      <c r="D1" s="491"/>
      <c r="E1" s="491"/>
      <c r="F1" s="491"/>
    </row>
    <row r="2" spans="1:6" x14ac:dyDescent="0.2">
      <c r="A2" s="29"/>
      <c r="B2" s="78"/>
      <c r="C2" s="29"/>
      <c r="D2" s="29"/>
      <c r="E2" s="29"/>
      <c r="F2" s="29"/>
    </row>
    <row r="3" spans="1:6" s="2" customFormat="1" ht="25.5" customHeight="1" x14ac:dyDescent="0.2">
      <c r="A3" s="13" t="s">
        <v>38</v>
      </c>
      <c r="B3" s="377" t="str">
        <f>Perfil_Egreso!B3</f>
        <v>Instituto de educación superior público "Catalina Buendía de Pecho"</v>
      </c>
      <c r="C3" s="377"/>
      <c r="D3" s="377"/>
      <c r="E3" s="168" t="s">
        <v>62</v>
      </c>
      <c r="F3" s="165" t="str">
        <f>Perfil_Egreso!E3</f>
        <v>563619</v>
      </c>
    </row>
    <row r="4" spans="1:6" s="2" customFormat="1" ht="15" customHeight="1" x14ac:dyDescent="0.2">
      <c r="A4" s="168"/>
      <c r="B4" s="168"/>
      <c r="C4" s="66"/>
      <c r="D4" s="66"/>
      <c r="E4" s="66"/>
      <c r="F4" s="66"/>
    </row>
    <row r="5" spans="1:6" s="2" customFormat="1" ht="38.25" customHeight="1" x14ac:dyDescent="0.2">
      <c r="A5" s="13" t="s">
        <v>42</v>
      </c>
      <c r="B5" s="165" t="str">
        <f>Perfil_Egreso!B5</f>
        <v>Industrias Manufactureras</v>
      </c>
      <c r="C5" s="168" t="s">
        <v>43</v>
      </c>
      <c r="D5" s="165" t="str">
        <f>Perfil_Egreso!D5</f>
        <v>Industrias Alimentarias, bebidas y tabaco</v>
      </c>
      <c r="E5" s="230" t="s">
        <v>44</v>
      </c>
      <c r="F5" s="165" t="str">
        <f>Perfil_Egreso!B7</f>
        <v>Elaboración de Productos Alimenticios</v>
      </c>
    </row>
    <row r="6" spans="1:6" ht="12.75" customHeight="1" x14ac:dyDescent="0.2">
      <c r="A6" s="171"/>
      <c r="B6" s="168"/>
      <c r="C6" s="67"/>
      <c r="D6" s="67"/>
      <c r="E6" s="67"/>
      <c r="F6" s="67"/>
    </row>
    <row r="7" spans="1:6" ht="45" customHeight="1" x14ac:dyDescent="0.2">
      <c r="A7" s="171" t="str">
        <f>Perfil_Egreso!A11</f>
        <v>DENOMINACIÓN DEL PROGRAMA DE ESTUDIOS SEGÚN CNOF (según corresponda)</v>
      </c>
      <c r="B7" s="165" t="str">
        <f>Perfil_Egreso!B11:C11</f>
        <v>Industrias Alimentarias</v>
      </c>
      <c r="C7" s="169" t="s">
        <v>46</v>
      </c>
      <c r="D7" s="166" t="str">
        <f>Perfil_Egreso!E11</f>
        <v>CO610-3-001</v>
      </c>
      <c r="E7" s="169" t="s">
        <v>41</v>
      </c>
      <c r="F7" s="165" t="str">
        <f>Perfil_Egreso!B15</f>
        <v>Profesional técnico</v>
      </c>
    </row>
    <row r="8" spans="1:6" ht="12.75" customHeight="1" x14ac:dyDescent="0.2">
      <c r="A8" s="66"/>
      <c r="B8" s="67"/>
      <c r="C8" s="66"/>
      <c r="D8" s="66"/>
      <c r="E8" s="66"/>
      <c r="F8" s="66"/>
    </row>
    <row r="9" spans="1:6" ht="23.25" customHeight="1" x14ac:dyDescent="0.2">
      <c r="A9" s="171" t="s">
        <v>142</v>
      </c>
      <c r="B9" s="165">
        <f>Perfil_Egreso!B9:E9</f>
        <v>0</v>
      </c>
      <c r="C9" s="168" t="s">
        <v>6</v>
      </c>
      <c r="D9" s="165">
        <f>Itinerario!W17</f>
        <v>3264</v>
      </c>
      <c r="E9" s="168" t="s">
        <v>35</v>
      </c>
      <c r="F9" s="165">
        <f>Itinerario!T17</f>
        <v>121</v>
      </c>
    </row>
    <row r="10" spans="1:6" ht="12.75" customHeight="1" x14ac:dyDescent="0.2">
      <c r="A10" s="171"/>
      <c r="B10" s="168"/>
      <c r="C10" s="171"/>
      <c r="D10" s="171"/>
      <c r="E10" s="66"/>
      <c r="F10" s="66"/>
    </row>
    <row r="11" spans="1:6" ht="27" customHeight="1" x14ac:dyDescent="0.2">
      <c r="A11" s="13" t="s">
        <v>144</v>
      </c>
      <c r="B11" s="377">
        <f>Perfil_Egreso!B13</f>
        <v>0</v>
      </c>
      <c r="C11" s="377"/>
      <c r="D11" s="168" t="s">
        <v>45</v>
      </c>
      <c r="E11" s="487" t="str">
        <f>Perfil_Egreso!D13</f>
        <v>Presencial</v>
      </c>
      <c r="F11" s="488"/>
    </row>
    <row r="12" spans="1:6" x14ac:dyDescent="0.2">
      <c r="A12" s="75"/>
      <c r="B12" s="75"/>
      <c r="C12" s="75"/>
      <c r="D12" s="75"/>
      <c r="E12" s="76"/>
      <c r="F12" s="75"/>
    </row>
    <row r="13" spans="1:6" ht="20.25" customHeight="1" x14ac:dyDescent="0.2">
      <c r="A13" s="231" t="s">
        <v>3</v>
      </c>
      <c r="B13" s="231" t="s">
        <v>57</v>
      </c>
      <c r="C13" s="190" t="s">
        <v>58</v>
      </c>
      <c r="D13" s="231" t="s">
        <v>59</v>
      </c>
      <c r="E13" s="231" t="s">
        <v>60</v>
      </c>
      <c r="F13" s="231" t="s">
        <v>61</v>
      </c>
    </row>
    <row r="14" spans="1:6" ht="24.95" customHeight="1" x14ac:dyDescent="0.2">
      <c r="A14" s="693" t="str">
        <f>Itinerario!A24</f>
        <v>Módulo 1: Recepción y selección de materia prima</v>
      </c>
      <c r="B14" s="692" t="str">
        <f>Ambiente_Equipamiento!$A$15</f>
        <v>Aula pedagogica</v>
      </c>
      <c r="C14" s="237" t="s">
        <v>352</v>
      </c>
      <c r="D14" s="238">
        <f>VLOOKUP(C14,Itinerario!$D$24:$W$31,18,FALSE)</f>
        <v>16</v>
      </c>
      <c r="E14" s="238">
        <f>VLOOKUP(C14,Itinerario!$D$24:$W$31,19,FALSE)</f>
        <v>64</v>
      </c>
      <c r="F14" s="238" t="str">
        <f>VLOOKUP(C14,Organización_Modular!$F$10:$G$17,2,FALSE)</f>
        <v>I</v>
      </c>
    </row>
    <row r="15" spans="1:6" ht="24.95" customHeight="1" x14ac:dyDescent="0.2">
      <c r="A15" s="693"/>
      <c r="B15" s="690"/>
      <c r="C15" s="237" t="s">
        <v>353</v>
      </c>
      <c r="D15" s="238">
        <f>VLOOKUP(C15,Itinerario!$D$24:$W$31,18,FALSE)</f>
        <v>16</v>
      </c>
      <c r="E15" s="238">
        <f>VLOOKUP(C15,Itinerario!$D$24:$W$31,19,FALSE)</f>
        <v>64</v>
      </c>
      <c r="F15" s="238" t="str">
        <f>VLOOKUP(C15,Organización_Modular!$F$10:$G$17,2,FALSE)</f>
        <v>I</v>
      </c>
    </row>
    <row r="16" spans="1:6" ht="24.95" customHeight="1" x14ac:dyDescent="0.2">
      <c r="A16" s="693"/>
      <c r="B16" s="690"/>
      <c r="C16" s="237" t="s">
        <v>354</v>
      </c>
      <c r="D16" s="238">
        <f>VLOOKUP(C16,Itinerario!$D$24:$W$31,18,FALSE)</f>
        <v>16</v>
      </c>
      <c r="E16" s="238">
        <f>VLOOKUP(C16,Itinerario!$D$24:$W$31,19,FALSE)</f>
        <v>64</v>
      </c>
      <c r="F16" s="238" t="str">
        <f>VLOOKUP(C16,Organización_Modular!$F$10:$G$17,2,FALSE)</f>
        <v>I</v>
      </c>
    </row>
    <row r="17" spans="1:6" ht="24.95" customHeight="1" x14ac:dyDescent="0.2">
      <c r="A17" s="693"/>
      <c r="B17" s="690"/>
      <c r="C17" s="237" t="s">
        <v>355</v>
      </c>
      <c r="D17" s="238">
        <f>VLOOKUP(C17,Itinerario!$D$24:$W$31,18,FALSE)</f>
        <v>16</v>
      </c>
      <c r="E17" s="238">
        <f>VLOOKUP(C17,Itinerario!$D$24:$W$31,19,FALSE)</f>
        <v>64</v>
      </c>
      <c r="F17" s="238" t="str">
        <f>VLOOKUP(C17,Organización_Modular!$F$10:$G$17,2,FALSE)</f>
        <v>I</v>
      </c>
    </row>
    <row r="18" spans="1:6" ht="24.95" customHeight="1" x14ac:dyDescent="0.2">
      <c r="A18" s="693"/>
      <c r="B18" s="690"/>
      <c r="C18" s="237" t="s">
        <v>356</v>
      </c>
      <c r="D18" s="238">
        <f>VLOOKUP(C18,Itinerario!$D$24:$W$31,18,FALSE)</f>
        <v>32</v>
      </c>
      <c r="E18" s="238">
        <f>VLOOKUP(C18,Itinerario!$D$24:$W$31,19,FALSE)</f>
        <v>32</v>
      </c>
      <c r="F18" s="238" t="str">
        <f>VLOOKUP(C18,Organización_Modular!$F$10:$G$17,2,FALSE)</f>
        <v>I</v>
      </c>
    </row>
    <row r="19" spans="1:6" ht="24.95" customHeight="1" x14ac:dyDescent="0.2">
      <c r="A19" s="693"/>
      <c r="B19" s="690"/>
      <c r="C19" s="234" t="s">
        <v>357</v>
      </c>
      <c r="D19" s="238">
        <f>VLOOKUP(C19,Itinerario!$D$24:$W$31,18,FALSE)</f>
        <v>16</v>
      </c>
      <c r="E19" s="238">
        <f>VLOOKUP(C19,Itinerario!$D$24:$W$31,19,FALSE)</f>
        <v>32</v>
      </c>
      <c r="F19" s="238" t="str">
        <f>VLOOKUP(C19,Organización_Modular!$F$10:$G$17,2,FALSE)</f>
        <v>I</v>
      </c>
    </row>
    <row r="20" spans="1:6" ht="24.95" customHeight="1" x14ac:dyDescent="0.2">
      <c r="A20" s="693"/>
      <c r="B20" s="240" t="str">
        <f>+Ambiente_Equipamiento!A23</f>
        <v>Aula de cómputo</v>
      </c>
      <c r="C20" s="234" t="s">
        <v>1153</v>
      </c>
      <c r="D20" s="238" t="e">
        <f>VLOOKUP(C20,Itinerario!$D$24:$W$31,18,FALSE)</f>
        <v>#N/A</v>
      </c>
      <c r="E20" s="238" t="e">
        <f>VLOOKUP(C20,Itinerario!$D$24:$W$31,19,FALSE)</f>
        <v>#N/A</v>
      </c>
      <c r="F20" s="238" t="e">
        <f>VLOOKUP(C20,Organización_Modular!$F$10:$G$17,2,FALSE)</f>
        <v>#N/A</v>
      </c>
    </row>
    <row r="21" spans="1:6" ht="24.95" customHeight="1" x14ac:dyDescent="0.2">
      <c r="A21" s="693" t="s">
        <v>558</v>
      </c>
      <c r="B21" s="694" t="str">
        <f>+Ambiente_Equipamiento!A105</f>
        <v>Laboratorio de control de calidad</v>
      </c>
      <c r="C21" s="237" t="s">
        <v>358</v>
      </c>
      <c r="D21" s="238">
        <f>VLOOKUP(C21,Itinerario!$D$32:$W$38,18,FALSE)</f>
        <v>16</v>
      </c>
      <c r="E21" s="238">
        <f>VLOOKUP(C21,Itinerario!$D$32:$W$38,19,FALSE)</f>
        <v>96</v>
      </c>
      <c r="F21" s="238" t="str">
        <f>VLOOKUP(C21,Organización_Modular!$F$18:$G$24,2,FALSE)</f>
        <v>II</v>
      </c>
    </row>
    <row r="22" spans="1:6" ht="24.95" customHeight="1" x14ac:dyDescent="0.2">
      <c r="A22" s="693"/>
      <c r="B22" s="694"/>
      <c r="C22" s="237" t="s">
        <v>359</v>
      </c>
      <c r="D22" s="238">
        <f>VLOOKUP(C22,Itinerario!$D$32:$W$38,18,FALSE)</f>
        <v>16</v>
      </c>
      <c r="E22" s="238">
        <f>VLOOKUP(C22,Itinerario!$D$32:$W$38,19,FALSE)</f>
        <v>96</v>
      </c>
      <c r="F22" s="238" t="str">
        <f>VLOOKUP(C22,Organización_Modular!$F$18:$G$24,2,FALSE)</f>
        <v>II</v>
      </c>
    </row>
    <row r="23" spans="1:6" ht="24.95" customHeight="1" x14ac:dyDescent="0.2">
      <c r="A23" s="693"/>
      <c r="B23" s="694"/>
      <c r="C23" s="237" t="s">
        <v>360</v>
      </c>
      <c r="D23" s="238">
        <f>VLOOKUP(C23,Itinerario!$D$32:$W$38,18,FALSE)</f>
        <v>16</v>
      </c>
      <c r="E23" s="238">
        <f>VLOOKUP(C23,Itinerario!$D$32:$W$38,19,FALSE)</f>
        <v>64</v>
      </c>
      <c r="F23" s="238" t="str">
        <f>VLOOKUP(C23,Organización_Modular!$F$18:$G$24,2,FALSE)</f>
        <v>II</v>
      </c>
    </row>
    <row r="24" spans="1:6" ht="24.95" customHeight="1" x14ac:dyDescent="0.2">
      <c r="A24" s="693"/>
      <c r="B24" s="694"/>
      <c r="C24" s="237" t="s">
        <v>361</v>
      </c>
      <c r="D24" s="238">
        <f>VLOOKUP(C24,Itinerario!$D$32:$W$38,18,FALSE)</f>
        <v>16</v>
      </c>
      <c r="E24" s="238">
        <f>VLOOKUP(C24,Itinerario!$D$32:$W$38,19,FALSE)</f>
        <v>64</v>
      </c>
      <c r="F24" s="238" t="str">
        <f>VLOOKUP(C24,Organización_Modular!$F$18:$G$24,2,FALSE)</f>
        <v>II</v>
      </c>
    </row>
    <row r="25" spans="1:6" ht="24.95" customHeight="1" x14ac:dyDescent="0.2">
      <c r="A25" s="693"/>
      <c r="B25" s="239" t="str">
        <f>+Ambiente_Equipamiento!A15</f>
        <v>Aula pedagogica</v>
      </c>
      <c r="C25" s="234" t="s">
        <v>362</v>
      </c>
      <c r="D25" s="238">
        <f>VLOOKUP(C25,Itinerario!$D$32:$W$38,18,FALSE)</f>
        <v>16</v>
      </c>
      <c r="E25" s="238">
        <f>VLOOKUP(C25,Itinerario!$D$32:$W$38,19,FALSE)</f>
        <v>32</v>
      </c>
      <c r="F25" s="238" t="str">
        <f>VLOOKUP(C25,Organización_Modular!$F$18:$G$24,2,FALSE)</f>
        <v>II</v>
      </c>
    </row>
    <row r="26" spans="1:6" ht="24.95" customHeight="1" x14ac:dyDescent="0.2">
      <c r="A26" s="693"/>
      <c r="B26" s="239" t="str">
        <f>+Ambiente_Equipamiento!A23</f>
        <v>Aula de cómputo</v>
      </c>
      <c r="C26" s="234" t="s">
        <v>363</v>
      </c>
      <c r="D26" s="238">
        <f>VLOOKUP(C26,Itinerario!$D$32:$W$38,18,FALSE)</f>
        <v>16</v>
      </c>
      <c r="E26" s="238">
        <f>VLOOKUP(C26,Itinerario!$D$32:$W$38,19,FALSE)</f>
        <v>32</v>
      </c>
      <c r="F26" s="238" t="str">
        <f>VLOOKUP(C26,Organización_Modular!$F$18:$G$24,2,FALSE)</f>
        <v>II</v>
      </c>
    </row>
    <row r="27" spans="1:6" ht="24.95" customHeight="1" x14ac:dyDescent="0.2">
      <c r="A27" s="693" t="s">
        <v>560</v>
      </c>
      <c r="B27" s="692" t="str">
        <f>+Ambiente_Equipamiento!A38</f>
        <v>Taller de recepción y selección</v>
      </c>
      <c r="C27" s="237" t="s">
        <v>364</v>
      </c>
      <c r="D27" s="238">
        <f>VLOOKUP(C27,Itinerario!D24:W60,18,FALSE)</f>
        <v>32</v>
      </c>
      <c r="E27" s="238">
        <f>VLOOKUP(C27,Itinerario!D24:W60,19,FALSE)</f>
        <v>64</v>
      </c>
      <c r="F27" s="238" t="str">
        <f>VLOOKUP(C27,Organización_Modular!F10:G46,2,FALSE)</f>
        <v>III</v>
      </c>
    </row>
    <row r="28" spans="1:6" ht="24.95" customHeight="1" x14ac:dyDescent="0.2">
      <c r="A28" s="693"/>
      <c r="B28" s="690"/>
      <c r="C28" s="237" t="s">
        <v>365</v>
      </c>
      <c r="D28" s="238">
        <f>VLOOKUP(C28,Itinerario!D25:W61,18,FALSE)</f>
        <v>16</v>
      </c>
      <c r="E28" s="238">
        <f>VLOOKUP(C28,Itinerario!D25:W61,19,FALSE)</f>
        <v>96</v>
      </c>
      <c r="F28" s="238" t="str">
        <f>VLOOKUP(C28,Organización_Modular!F11:G47,2,FALSE)</f>
        <v>III</v>
      </c>
    </row>
    <row r="29" spans="1:6" ht="24.95" customHeight="1" x14ac:dyDescent="0.2">
      <c r="A29" s="693"/>
      <c r="B29" s="690" t="str">
        <f>+Ambiente_Equipamiento!A15</f>
        <v>Aula pedagogica</v>
      </c>
      <c r="C29" s="237" t="s">
        <v>366</v>
      </c>
      <c r="D29" s="238">
        <f>VLOOKUP(C29,Itinerario!D26:W62,18,FALSE)</f>
        <v>16</v>
      </c>
      <c r="E29" s="238">
        <f>VLOOKUP(C29,Itinerario!D26:W62,19,FALSE)</f>
        <v>96</v>
      </c>
      <c r="F29" s="238" t="str">
        <f>VLOOKUP(C29,Organización_Modular!F12:G48,2,FALSE)</f>
        <v>III</v>
      </c>
    </row>
    <row r="30" spans="1:6" ht="24.95" customHeight="1" x14ac:dyDescent="0.2">
      <c r="A30" s="693"/>
      <c r="B30" s="690"/>
      <c r="C30" s="237" t="s">
        <v>367</v>
      </c>
      <c r="D30" s="238">
        <f>VLOOKUP(C30,Itinerario!D27:W63,18,FALSE)</f>
        <v>16</v>
      </c>
      <c r="E30" s="238">
        <f>VLOOKUP(C30,Itinerario!D27:W63,19,FALSE)</f>
        <v>96</v>
      </c>
      <c r="F30" s="238" t="str">
        <f>VLOOKUP(C30,Organización_Modular!F13:G49,2,FALSE)</f>
        <v>III</v>
      </c>
    </row>
    <row r="31" spans="1:6" ht="24.95" customHeight="1" x14ac:dyDescent="0.2">
      <c r="A31" s="693"/>
      <c r="B31" s="690"/>
      <c r="C31" s="237" t="s">
        <v>1154</v>
      </c>
      <c r="D31" s="238">
        <f>VLOOKUP(C30,Itinerario!D28:W63,18,FALSE)</f>
        <v>16</v>
      </c>
      <c r="E31" s="238">
        <v>64</v>
      </c>
      <c r="F31" s="238" t="s">
        <v>125</v>
      </c>
    </row>
    <row r="32" spans="1:6" ht="24.95" customHeight="1" x14ac:dyDescent="0.2">
      <c r="A32" s="693"/>
      <c r="B32" s="691"/>
      <c r="C32" s="237" t="s">
        <v>368</v>
      </c>
      <c r="D32" s="238">
        <f>VLOOKUP(C32,Itinerario!D29:W65,18,FALSE)</f>
        <v>16</v>
      </c>
      <c r="E32" s="238">
        <f>VLOOKUP(C32,Itinerario!D29:W65,19,FALSE)</f>
        <v>32</v>
      </c>
      <c r="F32" s="238" t="str">
        <f>VLOOKUP(C32,Organización_Modular!F15:G51,2,FALSE)</f>
        <v>V</v>
      </c>
    </row>
    <row r="33" spans="1:6" ht="24.95" customHeight="1" x14ac:dyDescent="0.2">
      <c r="A33" s="693"/>
      <c r="B33" s="241" t="str">
        <f>+Ambiente_Equipamiento!A82</f>
        <v>Taller frutas, hortalizas y legumbres</v>
      </c>
      <c r="C33" s="237" t="s">
        <v>369</v>
      </c>
      <c r="D33" s="238">
        <f>VLOOKUP(C33,Itinerario!D30:W66,18,FALSE)</f>
        <v>16</v>
      </c>
      <c r="E33" s="238">
        <f>VLOOKUP(C33,Itinerario!D30:W66,19,FALSE)</f>
        <v>128</v>
      </c>
      <c r="F33" s="238" t="str">
        <f>VLOOKUP(C33,Organización_Modular!F16:G52,2,FALSE)</f>
        <v>IV</v>
      </c>
    </row>
    <row r="34" spans="1:6" ht="24.95" customHeight="1" x14ac:dyDescent="0.2">
      <c r="A34" s="693"/>
      <c r="B34" s="241" t="str">
        <f>+Ambiente_Equipamiento!A53</f>
        <v>Taller de lácteos y derivados</v>
      </c>
      <c r="C34" s="237" t="s">
        <v>370</v>
      </c>
      <c r="D34" s="238">
        <f>VLOOKUP(C34,Itinerario!D31:W67,18,FALSE)</f>
        <v>16</v>
      </c>
      <c r="E34" s="238">
        <f>VLOOKUP(C34,Itinerario!D31:W67,19,FALSE)</f>
        <v>128</v>
      </c>
      <c r="F34" s="238" t="str">
        <f>VLOOKUP(C34,Organización_Modular!F17:G53,2,FALSE)</f>
        <v>V</v>
      </c>
    </row>
    <row r="35" spans="1:6" ht="24.95" customHeight="1" x14ac:dyDescent="0.2">
      <c r="A35" s="693"/>
      <c r="B35" s="241" t="str">
        <f>+Ambiente_Equipamiento!A63</f>
        <v>Taller de carnes y recursos hidrobiológicos</v>
      </c>
      <c r="C35" s="237" t="s">
        <v>371</v>
      </c>
      <c r="D35" s="238">
        <f>VLOOKUP(C35,Itinerario!D32:W68,18,FALSE)</f>
        <v>16</v>
      </c>
      <c r="E35" s="238">
        <f>VLOOKUP(C35,Itinerario!D32:W68,19,FALSE)</f>
        <v>128</v>
      </c>
      <c r="F35" s="238" t="str">
        <f>VLOOKUP(C35,Organización_Modular!F18:G54,2,FALSE)</f>
        <v>V</v>
      </c>
    </row>
    <row r="36" spans="1:6" ht="24.95" customHeight="1" x14ac:dyDescent="0.2">
      <c r="A36" s="693"/>
      <c r="B36" s="241" t="str">
        <f>+Ambiente_Equipamiento!A75</f>
        <v>Taller de cereales, granos y tubérculos</v>
      </c>
      <c r="C36" s="237" t="s">
        <v>372</v>
      </c>
      <c r="D36" s="238">
        <f>VLOOKUP(C36,Itinerario!D33:W69,18,FALSE)</f>
        <v>32</v>
      </c>
      <c r="E36" s="238">
        <f>VLOOKUP(C36,Itinerario!D33:W69,19,FALSE)</f>
        <v>64</v>
      </c>
      <c r="F36" s="238" t="str">
        <f>VLOOKUP(C36,Organización_Modular!F19:G55,2,FALSE)</f>
        <v>V</v>
      </c>
    </row>
    <row r="37" spans="1:6" ht="24.95" customHeight="1" x14ac:dyDescent="0.2">
      <c r="A37" s="693"/>
      <c r="B37" s="241" t="str">
        <f>+Ambiente_Equipamiento!A82</f>
        <v>Taller frutas, hortalizas y legumbres</v>
      </c>
      <c r="C37" s="237" t="s">
        <v>373</v>
      </c>
      <c r="D37" s="238">
        <f>VLOOKUP(C37,Itinerario!D34:W70,18,FALSE)</f>
        <v>16</v>
      </c>
      <c r="E37" s="238">
        <f>VLOOKUP(C37,Itinerario!D34:W70,19,FALSE)</f>
        <v>96</v>
      </c>
      <c r="F37" s="238" t="str">
        <f>VLOOKUP(C37,Organización_Modular!F20:G56,2,FALSE)</f>
        <v>IV</v>
      </c>
    </row>
    <row r="38" spans="1:6" ht="24.95" customHeight="1" x14ac:dyDescent="0.2">
      <c r="A38" s="693"/>
      <c r="B38" s="241" t="str">
        <f>+Ambiente_Equipamiento!A34</f>
        <v>Laboratorio de idiomas</v>
      </c>
      <c r="C38" s="234" t="s">
        <v>377</v>
      </c>
      <c r="D38" s="238">
        <f>VLOOKUP(C38,Itinerario!D35:W71,18,FALSE)</f>
        <v>16</v>
      </c>
      <c r="E38" s="238">
        <f>VLOOKUP(C38,Itinerario!D35:W71,19,FALSE)</f>
        <v>32</v>
      </c>
      <c r="F38" s="238" t="str">
        <f>VLOOKUP(C38,Organización_Modular!F21:G57,2,FALSE)</f>
        <v>III</v>
      </c>
    </row>
    <row r="39" spans="1:6" ht="24.95" customHeight="1" x14ac:dyDescent="0.2">
      <c r="A39" s="693"/>
      <c r="B39" s="241" t="str">
        <f>+Ambiente_Equipamiento!A34</f>
        <v>Laboratorio de idiomas</v>
      </c>
      <c r="C39" s="234" t="s">
        <v>378</v>
      </c>
      <c r="D39" s="238">
        <f>VLOOKUP(C39,Itinerario!D36:W72,18,FALSE)</f>
        <v>16</v>
      </c>
      <c r="E39" s="238">
        <f>VLOOKUP(C39,Itinerario!D36:W72,19,FALSE)</f>
        <v>32</v>
      </c>
      <c r="F39" s="238" t="str">
        <f>VLOOKUP(C39,Organización_Modular!F22:G58,2,FALSE)</f>
        <v>IV</v>
      </c>
    </row>
    <row r="40" spans="1:6" ht="24.95" customHeight="1" x14ac:dyDescent="0.2">
      <c r="A40" s="693"/>
      <c r="B40" s="690"/>
      <c r="C40" s="234" t="s">
        <v>379</v>
      </c>
      <c r="D40" s="238">
        <f>VLOOKUP(C40,Itinerario!D38:W74,18,FALSE)</f>
        <v>32</v>
      </c>
      <c r="E40" s="238">
        <f>VLOOKUP(C40,Itinerario!D38:W74,19,FALSE)</f>
        <v>64</v>
      </c>
      <c r="F40" s="238" t="str">
        <f>VLOOKUP(C40,Organización_Modular!F24:G60,2,FALSE)</f>
        <v>IV</v>
      </c>
    </row>
    <row r="41" spans="1:6" ht="24.95" customHeight="1" x14ac:dyDescent="0.2">
      <c r="A41" s="693"/>
      <c r="B41" s="691"/>
      <c r="C41" s="234" t="s">
        <v>380</v>
      </c>
      <c r="D41" s="238">
        <f>VLOOKUP(C41,Itinerario!D39:W75,18,FALSE)</f>
        <v>16</v>
      </c>
      <c r="E41" s="238">
        <f>VLOOKUP(C41,Itinerario!D39:W75,19,FALSE)</f>
        <v>32</v>
      </c>
      <c r="F41" s="238" t="str">
        <f>VLOOKUP(C41,Organización_Modular!F25:G61,2,FALSE)</f>
        <v>V</v>
      </c>
    </row>
    <row r="42" spans="1:6" ht="24.95" customHeight="1" x14ac:dyDescent="0.2">
      <c r="A42" s="693" t="s">
        <v>562</v>
      </c>
      <c r="B42" s="692" t="str">
        <f>+Ambiente_Equipamiento!A89</f>
        <v>Envasado, empaque y embalaje</v>
      </c>
      <c r="C42" s="237" t="s">
        <v>381</v>
      </c>
      <c r="D42" s="238">
        <f>VLOOKUP(C42,Itinerario!D40:W76,18,FALSE)</f>
        <v>16</v>
      </c>
      <c r="E42" s="238">
        <f>VLOOKUP(C42,Itinerario!D40:W76,19,FALSE)</f>
        <v>64</v>
      </c>
      <c r="F42" s="238" t="str">
        <f>VLOOKUP(C42,Organización_Modular!F26:G62,2,FALSE)</f>
        <v>VI</v>
      </c>
    </row>
    <row r="43" spans="1:6" ht="24.95" customHeight="1" x14ac:dyDescent="0.2">
      <c r="A43" s="693"/>
      <c r="B43" s="691"/>
      <c r="C43" s="237" t="s">
        <v>382</v>
      </c>
      <c r="D43" s="238">
        <f>VLOOKUP(C43,Itinerario!D41:W77,18,FALSE)</f>
        <v>16</v>
      </c>
      <c r="E43" s="238">
        <f>VLOOKUP(C43,Itinerario!D41:W77,19,FALSE)</f>
        <v>96</v>
      </c>
      <c r="F43" s="238" t="str">
        <f>VLOOKUP(C43,Organización_Modular!F27:G63,2,FALSE)</f>
        <v>VI</v>
      </c>
    </row>
    <row r="44" spans="1:6" ht="24.95" customHeight="1" x14ac:dyDescent="0.2">
      <c r="A44" s="693"/>
      <c r="B44" s="692" t="str">
        <f>+Ambiente_Equipamiento!A15</f>
        <v>Aula pedagogica</v>
      </c>
      <c r="C44" s="237" t="s">
        <v>383</v>
      </c>
      <c r="D44" s="238">
        <f>VLOOKUP(C44,Itinerario!D42:W78,18,FALSE)</f>
        <v>32</v>
      </c>
      <c r="E44" s="238">
        <f>VLOOKUP(C44,Itinerario!D42:W78,19,FALSE)</f>
        <v>96</v>
      </c>
      <c r="F44" s="238" t="str">
        <f>VLOOKUP(C44,Organización_Modular!F28:G64,2,FALSE)</f>
        <v>VI</v>
      </c>
    </row>
    <row r="45" spans="1:6" ht="24.95" customHeight="1" x14ac:dyDescent="0.2">
      <c r="A45" s="693"/>
      <c r="B45" s="690"/>
      <c r="C45" s="237" t="s">
        <v>384</v>
      </c>
      <c r="D45" s="238">
        <f>VLOOKUP(C45,Itinerario!D43:W79,18,FALSE)</f>
        <v>16</v>
      </c>
      <c r="E45" s="238">
        <f>VLOOKUP(C45,Itinerario!D43:W79,19,FALSE)</f>
        <v>96</v>
      </c>
      <c r="F45" s="238" t="str">
        <f>VLOOKUP(C45,Organización_Modular!F29:G65,2,FALSE)</f>
        <v>VI</v>
      </c>
    </row>
    <row r="46" spans="1:6" ht="24.95" customHeight="1" x14ac:dyDescent="0.2">
      <c r="A46" s="693"/>
      <c r="B46" s="690"/>
      <c r="C46" s="237" t="s">
        <v>1111</v>
      </c>
      <c r="D46" s="238">
        <f>VLOOKUP(C46,Itinerario!D44:W80,18,FALSE)</f>
        <v>16</v>
      </c>
      <c r="E46" s="238">
        <f>VLOOKUP(C46,Itinerario!D44:W80,19,FALSE)</f>
        <v>32</v>
      </c>
      <c r="F46" s="238" t="str">
        <f>VLOOKUP(C46,Organización_Modular!F30:G66,2,FALSE)</f>
        <v>V</v>
      </c>
    </row>
    <row r="47" spans="1:6" ht="24.95" customHeight="1" x14ac:dyDescent="0.2">
      <c r="A47" s="693"/>
      <c r="B47" s="691"/>
      <c r="C47" s="234" t="s">
        <v>1112</v>
      </c>
      <c r="D47" s="238" t="e">
        <f>VLOOKUP(C47,Itinerario!D44:W80,18,FALSE)</f>
        <v>#N/A</v>
      </c>
      <c r="E47" s="238" t="e">
        <f>VLOOKUP(C47,Itinerario!D44:W80,19,FALSE)</f>
        <v>#N/A</v>
      </c>
      <c r="F47" s="238" t="e">
        <f>VLOOKUP(C47,Organización_Modular!F30:G66,2,FALSE)</f>
        <v>#N/A</v>
      </c>
    </row>
    <row r="48" spans="1:6" ht="96" customHeight="1" x14ac:dyDescent="0.2">
      <c r="A48" s="684" t="s">
        <v>48</v>
      </c>
      <c r="B48" s="684"/>
      <c r="C48" s="684"/>
      <c r="D48" s="684"/>
      <c r="E48" s="684"/>
      <c r="F48" s="684"/>
    </row>
  </sheetData>
  <sheetProtection formatRows="0" insertRows="0" deleteRows="0" autoFilter="0" pivotTables="0"/>
  <autoFilter ref="A13:F48"/>
  <mergeCells count="16">
    <mergeCell ref="A1:F1"/>
    <mergeCell ref="B3:D3"/>
    <mergeCell ref="A48:F48"/>
    <mergeCell ref="E11:F11"/>
    <mergeCell ref="B11:C11"/>
    <mergeCell ref="B40:B41"/>
    <mergeCell ref="B44:B47"/>
    <mergeCell ref="B29:B32"/>
    <mergeCell ref="B27:B28"/>
    <mergeCell ref="A14:A20"/>
    <mergeCell ref="B21:B24"/>
    <mergeCell ref="A21:A26"/>
    <mergeCell ref="A27:A41"/>
    <mergeCell ref="A42:A47"/>
    <mergeCell ref="B14:B19"/>
    <mergeCell ref="B42:B43"/>
  </mergeCells>
  <conditionalFormatting sqref="B14:C14 C15:C18 C27:C41">
    <cfRule type="containsBlanks" dxfId="3" priority="7">
      <formula>LEN(TRIM(B14))=0</formula>
    </cfRule>
  </conditionalFormatting>
  <conditionalFormatting sqref="C19:C20">
    <cfRule type="containsBlanks" dxfId="2" priority="6">
      <formula>LEN(TRIM(C19))=0</formula>
    </cfRule>
  </conditionalFormatting>
  <conditionalFormatting sqref="C21:C26">
    <cfRule type="containsBlanks" dxfId="1" priority="3">
      <formula>LEN(TRIM(C21))=0</formula>
    </cfRule>
  </conditionalFormatting>
  <conditionalFormatting sqref="C42:C47">
    <cfRule type="containsBlanks" dxfId="0" priority="1">
      <formula>LEN(TRIM(C42))=0</formula>
    </cfRule>
  </conditionalFormatting>
  <pageMargins left="0.31496062992125984" right="0.31496062992125984" top="0.35433070866141736" bottom="0.35433070866141736" header="0.31496062992125984" footer="0.31496062992125984"/>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5"/>
  <sheetViews>
    <sheetView workbookViewId="0">
      <selection activeCell="H8" sqref="H8"/>
    </sheetView>
  </sheetViews>
  <sheetFormatPr baseColWidth="10" defaultRowHeight="15" x14ac:dyDescent="0.25"/>
  <cols>
    <col min="1" max="1" width="17.5703125" bestFit="1" customWidth="1"/>
    <col min="2" max="2" width="9.85546875" customWidth="1"/>
  </cols>
  <sheetData>
    <row r="1" spans="1:2" x14ac:dyDescent="0.25">
      <c r="A1" s="108" t="s">
        <v>61</v>
      </c>
      <c r="B1" t="s">
        <v>121</v>
      </c>
    </row>
    <row r="3" spans="1:2" x14ac:dyDescent="0.25">
      <c r="A3" s="108" t="s">
        <v>118</v>
      </c>
    </row>
    <row r="4" spans="1:2" x14ac:dyDescent="0.25">
      <c r="A4" s="109" t="s">
        <v>119</v>
      </c>
    </row>
    <row r="5" spans="1:2" x14ac:dyDescent="0.25">
      <c r="A5" s="109" t="s">
        <v>120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3:A6"/>
  <sheetViews>
    <sheetView workbookViewId="0">
      <selection activeCell="G9" sqref="G9"/>
    </sheetView>
  </sheetViews>
  <sheetFormatPr baseColWidth="10" defaultRowHeight="15" x14ac:dyDescent="0.25"/>
  <cols>
    <col min="1" max="1" width="17.5703125" bestFit="1" customWidth="1"/>
    <col min="2" max="2" width="9.85546875" customWidth="1"/>
  </cols>
  <sheetData>
    <row r="3" spans="1:1" x14ac:dyDescent="0.25">
      <c r="A3" s="108" t="s">
        <v>118</v>
      </c>
    </row>
    <row r="4" spans="1:1" x14ac:dyDescent="0.25">
      <c r="A4" s="109" t="s">
        <v>103</v>
      </c>
    </row>
    <row r="5" spans="1:1" x14ac:dyDescent="0.25">
      <c r="A5" s="109" t="s">
        <v>119</v>
      </c>
    </row>
    <row r="6" spans="1:1" x14ac:dyDescent="0.25">
      <c r="A6" s="109" t="s">
        <v>120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U87"/>
  <sheetViews>
    <sheetView showGridLines="0" zoomScale="90" zoomScaleNormal="90" workbookViewId="0">
      <selection activeCell="C71" sqref="C71:F71"/>
    </sheetView>
  </sheetViews>
  <sheetFormatPr baseColWidth="10" defaultRowHeight="15" x14ac:dyDescent="0.25"/>
  <cols>
    <col min="1" max="1" width="23.5703125" style="4" customWidth="1"/>
    <col min="2" max="2" width="35" style="6" customWidth="1"/>
    <col min="3" max="3" width="20.7109375" style="6" customWidth="1"/>
    <col min="4" max="4" width="24.85546875" style="6" customWidth="1"/>
    <col min="5" max="5" width="17.140625" style="4" customWidth="1"/>
    <col min="6" max="6" width="23.5703125" style="4" customWidth="1"/>
    <col min="7" max="7" width="5.85546875" style="89" customWidth="1"/>
    <col min="8" max="8" width="8.5703125" style="164" customWidth="1"/>
    <col min="9" max="9" width="8.28515625" style="164" customWidth="1"/>
    <col min="10" max="16384" width="11.42578125" style="4"/>
  </cols>
  <sheetData>
    <row r="1" spans="1:9" s="1" customFormat="1" ht="44.25" customHeight="1" x14ac:dyDescent="0.2">
      <c r="A1" s="375" t="s">
        <v>163</v>
      </c>
      <c r="B1" s="376"/>
      <c r="C1" s="376"/>
      <c r="D1" s="376"/>
      <c r="E1" s="376"/>
      <c r="F1" s="376"/>
      <c r="G1" s="86"/>
      <c r="H1" s="161"/>
      <c r="I1" s="161"/>
    </row>
    <row r="2" spans="1:9" s="1" customFormat="1" ht="8.1" customHeight="1" x14ac:dyDescent="0.2">
      <c r="A2" s="71"/>
      <c r="B2" s="72"/>
      <c r="C2" s="72"/>
      <c r="D2" s="72"/>
      <c r="E2" s="73"/>
      <c r="F2" s="73"/>
      <c r="G2" s="86"/>
      <c r="H2" s="161"/>
      <c r="I2" s="161"/>
    </row>
    <row r="3" spans="1:9" s="2" customFormat="1" ht="25.5" customHeight="1" x14ac:dyDescent="0.2">
      <c r="A3" s="153" t="str">
        <f>Perfil_Egreso!A3</f>
        <v>DENOMINACIÓN DE LA INSTITUCIÓN</v>
      </c>
      <c r="B3" s="377" t="str">
        <f>Perfil_Egreso!B3</f>
        <v>Instituto de educación superior público "Catalina Buendía de Pecho"</v>
      </c>
      <c r="C3" s="377"/>
      <c r="D3" s="153" t="str">
        <f>Perfil_Egreso!D3</f>
        <v>CÓDIGO MODULAR DEL INSTITUTO</v>
      </c>
      <c r="E3" s="378" t="str">
        <f>Perfil_Egreso!E3</f>
        <v>563619</v>
      </c>
      <c r="F3" s="378"/>
      <c r="G3" s="87"/>
      <c r="H3" s="162"/>
      <c r="I3" s="162"/>
    </row>
    <row r="4" spans="1:9" s="2" customFormat="1" ht="8.1" customHeight="1" x14ac:dyDescent="0.2">
      <c r="A4" s="82"/>
      <c r="B4" s="82"/>
      <c r="C4" s="14"/>
      <c r="D4" s="14"/>
      <c r="E4" s="14"/>
      <c r="F4" s="14"/>
      <c r="G4" s="87"/>
      <c r="H4" s="162"/>
      <c r="I4" s="162"/>
    </row>
    <row r="5" spans="1:9" s="2" customFormat="1" ht="26.25" customHeight="1" x14ac:dyDescent="0.2">
      <c r="A5" s="153" t="s">
        <v>42</v>
      </c>
      <c r="B5" s="83" t="str">
        <f>Perfil_Egreso!B5</f>
        <v>Industrias Manufactureras</v>
      </c>
      <c r="C5" s="156" t="s">
        <v>43</v>
      </c>
      <c r="D5" s="7" t="str">
        <f>Perfil_Egreso!D5</f>
        <v>Industrias Alimentarias, bebidas y tabaco</v>
      </c>
      <c r="E5" s="157" t="s">
        <v>44</v>
      </c>
      <c r="F5" s="81" t="str">
        <f>Perfil_Egreso!B7</f>
        <v>Elaboración de Productos Alimenticios</v>
      </c>
      <c r="G5" s="87"/>
      <c r="H5" s="162"/>
      <c r="I5" s="162"/>
    </row>
    <row r="6" spans="1:9" s="3" customFormat="1" ht="8.1" customHeight="1" x14ac:dyDescent="0.2">
      <c r="A6" s="84"/>
      <c r="B6" s="84"/>
      <c r="C6" s="17"/>
      <c r="D6" s="17"/>
      <c r="E6" s="17"/>
      <c r="F6" s="17"/>
      <c r="G6" s="88"/>
      <c r="H6" s="163"/>
      <c r="I6" s="163"/>
    </row>
    <row r="7" spans="1:9" s="3" customFormat="1" ht="69" customHeight="1" x14ac:dyDescent="0.2">
      <c r="A7" s="158" t="s">
        <v>142</v>
      </c>
      <c r="B7" s="81">
        <f>Perfil_Egreso!B9</f>
        <v>0</v>
      </c>
      <c r="C7" s="159" t="s">
        <v>143</v>
      </c>
      <c r="D7" s="197" t="str">
        <f>Perfil_Egreso!B11</f>
        <v>Industrias Alimentarias</v>
      </c>
      <c r="E7" s="153" t="s">
        <v>113</v>
      </c>
      <c r="F7" s="195" t="str">
        <f>Perfil_Egreso!E11</f>
        <v>CO610-3-001</v>
      </c>
      <c r="G7" s="88"/>
      <c r="H7" s="163"/>
      <c r="I7" s="163"/>
    </row>
    <row r="8" spans="1:9" s="3" customFormat="1" ht="8.1" customHeight="1" x14ac:dyDescent="0.2">
      <c r="A8" s="21"/>
      <c r="B8" s="21"/>
      <c r="C8" s="21"/>
      <c r="D8" s="22"/>
      <c r="E8" s="21"/>
      <c r="F8" s="21"/>
      <c r="G8" s="88"/>
      <c r="H8" s="163"/>
      <c r="I8" s="163"/>
    </row>
    <row r="9" spans="1:9" s="3" customFormat="1" ht="23.25" customHeight="1" x14ac:dyDescent="0.2">
      <c r="A9" s="160" t="s">
        <v>41</v>
      </c>
      <c r="B9" s="81" t="str">
        <f>Perfil_Egreso!B15</f>
        <v>Profesional técnico</v>
      </c>
      <c r="C9" s="158" t="s">
        <v>6</v>
      </c>
      <c r="D9" s="8">
        <f>Itinerario!W17</f>
        <v>3264</v>
      </c>
      <c r="E9" s="204" t="s">
        <v>35</v>
      </c>
      <c r="F9" s="7">
        <f>Itinerario!T17</f>
        <v>121</v>
      </c>
      <c r="G9" s="88"/>
      <c r="H9" s="163"/>
      <c r="I9" s="163"/>
    </row>
    <row r="10" spans="1:9" s="3" customFormat="1" ht="8.1" customHeight="1" x14ac:dyDescent="0.2">
      <c r="A10" s="26"/>
      <c r="B10" s="26"/>
      <c r="C10" s="26"/>
      <c r="D10" s="26"/>
      <c r="E10" s="21"/>
      <c r="F10" s="21"/>
      <c r="G10" s="88"/>
      <c r="H10" s="163"/>
      <c r="I10" s="163"/>
    </row>
    <row r="11" spans="1:9" s="3" customFormat="1" ht="27" customHeight="1" x14ac:dyDescent="0.2">
      <c r="A11" s="158" t="s">
        <v>144</v>
      </c>
      <c r="B11" s="381">
        <f>Perfil_Egreso!B13</f>
        <v>0</v>
      </c>
      <c r="C11" s="382"/>
      <c r="D11" s="70" t="s">
        <v>45</v>
      </c>
      <c r="E11" s="381" t="str">
        <f>Perfil_Egreso!D13</f>
        <v>Presencial</v>
      </c>
      <c r="F11" s="382"/>
      <c r="G11" s="88"/>
      <c r="H11" s="163"/>
      <c r="I11" s="163"/>
    </row>
    <row r="12" spans="1:9" ht="8.1" customHeight="1" x14ac:dyDescent="0.25">
      <c r="A12" s="74"/>
      <c r="B12" s="26"/>
      <c r="C12" s="26"/>
      <c r="D12" s="26"/>
      <c r="E12" s="21"/>
      <c r="F12" s="21"/>
    </row>
    <row r="13" spans="1:9" ht="15" customHeight="1" x14ac:dyDescent="0.25">
      <c r="A13" s="380" t="s">
        <v>146</v>
      </c>
      <c r="B13" s="380"/>
      <c r="C13" s="380"/>
      <c r="D13" s="380"/>
      <c r="E13" s="380"/>
      <c r="F13" s="380"/>
    </row>
    <row r="14" spans="1:9" ht="15" customHeight="1" x14ac:dyDescent="0.25">
      <c r="A14" s="379" t="s">
        <v>9</v>
      </c>
      <c r="B14" s="379"/>
      <c r="C14" s="379" t="s">
        <v>10</v>
      </c>
      <c r="D14" s="379"/>
      <c r="E14" s="379"/>
      <c r="F14" s="379"/>
      <c r="G14" s="85" t="s">
        <v>106</v>
      </c>
    </row>
    <row r="15" spans="1:9" s="5" customFormat="1" ht="39.950000000000003" customHeight="1" x14ac:dyDescent="0.25">
      <c r="A15" s="360" t="str">
        <f>CONCATENATE("Unidad de Competencia N° 01 (UC1):
",Perfil_Egreso!A20)</f>
        <v>Unidad de Competencia N° 01 (UC1):
Recepcionar la materia prima, en base a orden de producción, procedimientos de la empresa, las buenas prácticas de manufactura (BPM) y teniendo en cuenta la normativa vigente</v>
      </c>
      <c r="B15" s="360"/>
      <c r="C15" s="334" t="s">
        <v>193</v>
      </c>
      <c r="D15" s="334"/>
      <c r="E15" s="334"/>
      <c r="F15" s="334"/>
      <c r="G15" s="90" t="str">
        <f>C15</f>
        <v>1. Selecciona la indumentaria, materiales, equipos, herramientas e instrumentos, de acuerdo a los procedimientos establecidos por la empresa, plan de producción y normativa vigente</v>
      </c>
      <c r="H15" s="164">
        <v>1</v>
      </c>
      <c r="I15" s="164" t="str">
        <f>CONCATENATE(H15,". ",C15)</f>
        <v>1. 1. Selecciona la indumentaria, materiales, equipos, herramientas e instrumentos, de acuerdo a los procedimientos establecidos por la empresa, plan de producción y normativa vigente</v>
      </c>
    </row>
    <row r="16" spans="1:9" s="5" customFormat="1" ht="39.950000000000003" customHeight="1" x14ac:dyDescent="0.25">
      <c r="A16" s="360"/>
      <c r="B16" s="360"/>
      <c r="C16" s="334" t="s">
        <v>194</v>
      </c>
      <c r="D16" s="334"/>
      <c r="E16" s="334"/>
      <c r="F16" s="334"/>
      <c r="G16" s="90" t="str">
        <f t="shared" ref="G16:G37" si="0">C16</f>
        <v>2. Examina las condiciones del transporte de las materias primas, estado del vehículo, contenedores, temperatura e higiene según procedimientos de la empresa, las buenas prácticas de manufactura (BPM) y teniendo en cuenta la normativa vigente.</v>
      </c>
      <c r="H16" s="164">
        <v>2</v>
      </c>
      <c r="I16" s="164" t="str">
        <f t="shared" ref="I16:I51" si="1">CONCATENATE(H16,". ",C16)</f>
        <v>2. 2. Examina las condiciones del transporte de las materias primas, estado del vehículo, contenedores, temperatura e higiene según procedimientos de la empresa, las buenas prácticas de manufactura (BPM) y teniendo en cuenta la normativa vigente.</v>
      </c>
    </row>
    <row r="17" spans="1:9" s="5" customFormat="1" ht="39.950000000000003" customHeight="1" x14ac:dyDescent="0.25">
      <c r="A17" s="360"/>
      <c r="B17" s="360"/>
      <c r="C17" s="334" t="s">
        <v>195</v>
      </c>
      <c r="D17" s="334"/>
      <c r="E17" s="334"/>
      <c r="F17" s="334"/>
      <c r="G17" s="90" t="str">
        <f t="shared" si="0"/>
        <v>3. Recibe la materia prima según guía de remisión u orden de compra, el plan de producción, especificaciones técnicas y los procedimientos establecidos por la empresa</v>
      </c>
      <c r="H17" s="164">
        <v>3</v>
      </c>
      <c r="I17" s="164" t="str">
        <f t="shared" si="1"/>
        <v>3. 3. Recibe la materia prima según guía de remisión u orden de compra, el plan de producción, especificaciones técnicas y los procedimientos establecidos por la empresa</v>
      </c>
    </row>
    <row r="18" spans="1:9" s="5" customFormat="1" ht="39.950000000000003" customHeight="1" x14ac:dyDescent="0.25">
      <c r="A18" s="360"/>
      <c r="B18" s="360"/>
      <c r="C18" s="334" t="s">
        <v>196</v>
      </c>
      <c r="D18" s="334"/>
      <c r="E18" s="334"/>
      <c r="F18" s="334"/>
      <c r="G18" s="90" t="str">
        <f t="shared" si="0"/>
        <v>4. Revisa física y visualmente el estado de la materia prima, la cantidad, la calidad, y caducidad según procedimientos de la empresa, las buenas prácticas de manufactura (BPM) y teniendo en cuenta la normativa vigente.</v>
      </c>
      <c r="H18" s="164">
        <v>4</v>
      </c>
      <c r="I18" s="164" t="str">
        <f t="shared" si="1"/>
        <v>4. 4. Revisa física y visualmente el estado de la materia prima, la cantidad, la calidad, y caducidad según procedimientos de la empresa, las buenas prácticas de manufactura (BPM) y teniendo en cuenta la normativa vigente.</v>
      </c>
    </row>
    <row r="19" spans="1:9" s="5" customFormat="1" ht="39.950000000000003" customHeight="1" x14ac:dyDescent="0.25">
      <c r="A19" s="360"/>
      <c r="B19" s="360"/>
      <c r="C19" s="334" t="s">
        <v>197</v>
      </c>
      <c r="D19" s="334"/>
      <c r="E19" s="334"/>
      <c r="F19" s="334"/>
      <c r="G19" s="90" t="str">
        <f t="shared" si="0"/>
        <v>5. Registra el ingreso de la materia prima, de acuerdo a los procedimientos establecidos por la empresa las buenas prácticas de manufactura (BPM) y teniendo en cuenta la normativa vigente</v>
      </c>
      <c r="H19" s="164">
        <v>5</v>
      </c>
      <c r="I19" s="164" t="str">
        <f t="shared" si="1"/>
        <v>5. 5. Registra el ingreso de la materia prima, de acuerdo a los procedimientos establecidos por la empresa las buenas prácticas de manufactura (BPM) y teniendo en cuenta la normativa vigente</v>
      </c>
    </row>
    <row r="20" spans="1:9" s="5" customFormat="1" ht="39.950000000000003" customHeight="1" x14ac:dyDescent="0.25">
      <c r="A20" s="360"/>
      <c r="B20" s="360"/>
      <c r="C20" s="334" t="s">
        <v>198</v>
      </c>
      <c r="D20" s="334"/>
      <c r="E20" s="334"/>
      <c r="F20" s="334"/>
      <c r="G20" s="90" t="str">
        <f t="shared" si="0"/>
        <v>6. Despacha la materia prima a la línea de producción asignada, de acuerdo al plan de producción y procedimientos establecidos por la empresa.</v>
      </c>
      <c r="H20" s="164">
        <v>6</v>
      </c>
      <c r="I20" s="164" t="str">
        <f t="shared" si="1"/>
        <v>6. 6. Despacha la materia prima a la línea de producción asignada, de acuerdo al plan de producción y procedimientos establecidos por la empresa.</v>
      </c>
    </row>
    <row r="21" spans="1:9" s="5" customFormat="1" ht="39.950000000000003" customHeight="1" x14ac:dyDescent="0.25">
      <c r="A21" s="360" t="str">
        <f>CONCATENATE("Unidad de Competencia N° 02 (UC2):
",Perfil_Egreso!A21)</f>
        <v>Unidad de Competencia N° 02 (UC2):
Seleccionar y clasificar la materia prima de acuerdo al estándares de calidad de la empresa, las buenas prácticas de manufactura (BPM) y teniendo en cuenta la normativa vigente.</v>
      </c>
      <c r="B21" s="360"/>
      <c r="C21" s="334" t="s">
        <v>199</v>
      </c>
      <c r="D21" s="334"/>
      <c r="E21" s="334"/>
      <c r="F21" s="334"/>
      <c r="G21" s="90" t="str">
        <f t="shared" si="0"/>
        <v>1. Realiza la limpieza y desinfección de los materiales y equipos según el plan de producción y las buenas prácticas de manufactura (BPM).</v>
      </c>
      <c r="H21" s="164">
        <v>1</v>
      </c>
      <c r="I21" s="164" t="str">
        <f t="shared" si="1"/>
        <v>1. 1. Realiza la limpieza y desinfección de los materiales y equipos según el plan de producción y las buenas prácticas de manufactura (BPM).</v>
      </c>
    </row>
    <row r="22" spans="1:9" s="5" customFormat="1" ht="39.950000000000003" customHeight="1" x14ac:dyDescent="0.25">
      <c r="A22" s="360"/>
      <c r="B22" s="360"/>
      <c r="C22" s="334" t="s">
        <v>200</v>
      </c>
      <c r="D22" s="334"/>
      <c r="E22" s="334"/>
      <c r="F22" s="334"/>
      <c r="G22" s="90" t="str">
        <f t="shared" si="0"/>
        <v>2. Dispone y opera los materiales y equipos de acuerdo al producto a procesar (lácteos, cárnicos, frutas, hortalizas, legumbres, cereales y recursos hidrobiológicos), según el plan de producción y las buenas prácticas de manufactura (BPM) y la normativa vigente</v>
      </c>
      <c r="H22" s="164">
        <v>2</v>
      </c>
      <c r="I22" s="164" t="str">
        <f t="shared" si="1"/>
        <v>2. 2. Dispone y opera los materiales y equipos de acuerdo al producto a procesar (lácteos, cárnicos, frutas, hortalizas, legumbres, cereales y recursos hidrobiológicos), según el plan de producción y las buenas prácticas de manufactura (BPM) y la normativa vigente</v>
      </c>
    </row>
    <row r="23" spans="1:9" s="5" customFormat="1" ht="39.950000000000003" customHeight="1" x14ac:dyDescent="0.25">
      <c r="A23" s="360"/>
      <c r="B23" s="360"/>
      <c r="C23" s="334" t="s">
        <v>201</v>
      </c>
      <c r="D23" s="334"/>
      <c r="E23" s="334"/>
      <c r="F23" s="334"/>
      <c r="G23" s="90" t="str">
        <f t="shared" si="0"/>
        <v>3. Evalúa los aspectos físico y organolépticos de las materias primas, verificando el cumplimiento de los parámetros de calidad, según el plan de producción, especificaciones técnicas y el manual HACCP de la empresa.</v>
      </c>
      <c r="H23" s="164">
        <v>3</v>
      </c>
      <c r="I23" s="164" t="str">
        <f t="shared" si="1"/>
        <v>3. 3. Evalúa los aspectos físico y organolépticos de las materias primas, verificando el cumplimiento de los parámetros de calidad, según el plan de producción, especificaciones técnicas y el manual HACCP de la empresa.</v>
      </c>
    </row>
    <row r="24" spans="1:9" s="5" customFormat="1" ht="39.950000000000003" customHeight="1" x14ac:dyDescent="0.25">
      <c r="A24" s="360"/>
      <c r="B24" s="360"/>
      <c r="C24" s="334" t="s">
        <v>202</v>
      </c>
      <c r="D24" s="334"/>
      <c r="E24" s="334"/>
      <c r="F24" s="334"/>
      <c r="G24" s="90" t="str">
        <f t="shared" si="0"/>
        <v>4. Despacha la materia prima clasificada a la siguiente etapa de la línea de producción asignada, de acuerdo al plan de producción y procedimientos establecidos por la empresa</v>
      </c>
      <c r="H24" s="164">
        <v>4</v>
      </c>
      <c r="I24" s="164" t="str">
        <f t="shared" si="1"/>
        <v>4. 4. Despacha la materia prima clasificada a la siguiente etapa de la línea de producción asignada, de acuerdo al plan de producción y procedimientos establecidos por la empresa</v>
      </c>
    </row>
    <row r="25" spans="1:9" s="5" customFormat="1" ht="39.950000000000003" customHeight="1" x14ac:dyDescent="0.25">
      <c r="A25" s="360"/>
      <c r="B25" s="360"/>
      <c r="C25" s="334" t="s">
        <v>203</v>
      </c>
      <c r="D25" s="334"/>
      <c r="E25" s="334"/>
      <c r="F25" s="334"/>
      <c r="G25" s="90" t="str">
        <f t="shared" si="0"/>
        <v>5. Dispone de mermas y/o subproductos para subutilizarla o desecharla adecuadamente teniendo en cuenta los procedimientos de la empresa, Manual de Procedimientos Operativos Estandarizados de Saneamiento de la empresa y la normativa vigente.</v>
      </c>
      <c r="H25" s="164">
        <v>5</v>
      </c>
      <c r="I25" s="164" t="str">
        <f t="shared" si="1"/>
        <v>5. 5. Dispone de mermas y/o subproductos para subutilizarla o desecharla adecuadamente teniendo en cuenta los procedimientos de la empresa, Manual de Procedimientos Operativos Estandarizados de Saneamiento de la empresa y la normativa vigente.</v>
      </c>
    </row>
    <row r="26" spans="1:9" s="5" customFormat="1" ht="39.950000000000003" customHeight="1" x14ac:dyDescent="0.25">
      <c r="A26" s="360" t="str">
        <f>CONCATENATE("Unidad de Competencia N° 03 (UC3):
",Perfil_Egreso!A22)</f>
        <v>Unidad de Competencia N° 03 (UC3):
Acondicionar la materia prima de acuerdo al plan de producción, procedimientos de la empresa, las buenas prácticas de manufactura (BPM) y teniendo en cuenta la normativa vigente.</v>
      </c>
      <c r="B26" s="360"/>
      <c r="C26" s="334" t="s">
        <v>204</v>
      </c>
      <c r="D26" s="334"/>
      <c r="E26" s="334"/>
      <c r="F26" s="334"/>
      <c r="G26" s="90" t="str">
        <f t="shared" si="0"/>
        <v xml:space="preserve">1. Realiza el lavado y desinfección de los materiales y equipos según el Manual de Procedimientos Operativos Estandarizados de Saneamiento de la empresa.
</v>
      </c>
      <c r="H26" s="164">
        <v>1</v>
      </c>
      <c r="I26" s="164" t="str">
        <f t="shared" si="1"/>
        <v xml:space="preserve">1. 1. Realiza el lavado y desinfección de los materiales y equipos según el Manual de Procedimientos Operativos Estandarizados de Saneamiento de la empresa.
</v>
      </c>
    </row>
    <row r="27" spans="1:9" s="5" customFormat="1" ht="39.950000000000003" customHeight="1" x14ac:dyDescent="0.25">
      <c r="A27" s="360"/>
      <c r="B27" s="360"/>
      <c r="C27" s="334" t="s">
        <v>205</v>
      </c>
      <c r="D27" s="334"/>
      <c r="E27" s="334"/>
      <c r="F27" s="334"/>
      <c r="G27" s="90" t="str">
        <f t="shared" si="0"/>
        <v>2. Realiza la limpieza, lavado y/o desinfección de la materia prima, de acuerdo a sus características según lo indicado en el plan de producción y manual de buenas prácticas de manufactura (BPM), teniendo en cuenta la normativa vigente.</v>
      </c>
      <c r="H27" s="164">
        <v>2</v>
      </c>
      <c r="I27" s="164" t="str">
        <f t="shared" si="1"/>
        <v>2. 2. Realiza la limpieza, lavado y/o desinfección de la materia prima, de acuerdo a sus características según lo indicado en el plan de producción y manual de buenas prácticas de manufactura (BPM), teniendo en cuenta la normativa vigente.</v>
      </c>
    </row>
    <row r="28" spans="1:9" s="5" customFormat="1" ht="39.950000000000003" customHeight="1" x14ac:dyDescent="0.25">
      <c r="A28" s="360"/>
      <c r="B28" s="360"/>
      <c r="C28" s="334" t="s">
        <v>206</v>
      </c>
      <c r="D28" s="334"/>
      <c r="E28" s="334"/>
      <c r="F28" s="334"/>
      <c r="G28" s="90" t="str">
        <f t="shared" si="0"/>
        <v>3. Realiza la reducción de la materia prima empleando los materiales y equipos según el producto a procesar (lácteos, cárnicos, frutas, hortalizas, legumbres, cereales y recursos hidrobiológicos), de acuerdo al plan de producción, manual de buenas prácticas de manufactura (BPM) y a la normativa vigente.</v>
      </c>
      <c r="H28" s="164">
        <v>3</v>
      </c>
      <c r="I28" s="164" t="str">
        <f t="shared" si="1"/>
        <v>3. 3. Realiza la reducción de la materia prima empleando los materiales y equipos según el producto a procesar (lácteos, cárnicos, frutas, hortalizas, legumbres, cereales y recursos hidrobiológicos), de acuerdo al plan de producción, manual de buenas prácticas de manufactura (BPM) y a la normativa vigente.</v>
      </c>
    </row>
    <row r="29" spans="1:9" s="5" customFormat="1" ht="39.950000000000003" customHeight="1" x14ac:dyDescent="0.25">
      <c r="A29" s="360"/>
      <c r="B29" s="360"/>
      <c r="C29" s="334" t="s">
        <v>207</v>
      </c>
      <c r="D29" s="334"/>
      <c r="E29" s="334"/>
      <c r="F29" s="334"/>
      <c r="G29" s="90" t="str">
        <f t="shared" si="0"/>
        <v>4. Despacha la materia prima acondicionada a la línea de producción asignada, de acuerdo al plan de producción y procedimientos establecidos por la empresa.</v>
      </c>
      <c r="H29" s="164">
        <v>4</v>
      </c>
      <c r="I29" s="164" t="str">
        <f t="shared" si="1"/>
        <v>4. 4. Despacha la materia prima acondicionada a la línea de producción asignada, de acuerdo al plan de producción y procedimientos establecidos por la empresa.</v>
      </c>
    </row>
    <row r="30" spans="1:9" s="5" customFormat="1" ht="39.950000000000003" customHeight="1" x14ac:dyDescent="0.25">
      <c r="A30" s="360" t="str">
        <f>CONCATENATE("Unidad de Competencia N° 04 (UC4):
",Perfil_Egreso!A23)</f>
        <v>Unidad de Competencia N° 04 (UC4):
Realizar pre tratamiento de la materia prima de acuerdo a sus características y según el plan de producción, procedimientos de la empresa, las buenas prácticas de manufactura (BPM) y teniendo en cuenta la normativa vigente</v>
      </c>
      <c r="B30" s="360"/>
      <c r="C30" s="334" t="s">
        <v>208</v>
      </c>
      <c r="D30" s="334"/>
      <c r="E30" s="334"/>
      <c r="F30" s="334"/>
      <c r="G30" s="90" t="str">
        <f t="shared" si="0"/>
        <v>1. Realiza el pesado o medida de la materia prima para calcular la cantidad a producir según el plan de producción.</v>
      </c>
      <c r="H30" s="164">
        <v>1</v>
      </c>
      <c r="I30" s="164" t="str">
        <f t="shared" si="1"/>
        <v>1. 1. Realiza el pesado o medida de la materia prima para calcular la cantidad a producir según el plan de producción.</v>
      </c>
    </row>
    <row r="31" spans="1:9" s="5" customFormat="1" ht="39.950000000000003" customHeight="1" x14ac:dyDescent="0.25">
      <c r="A31" s="360"/>
      <c r="B31" s="360"/>
      <c r="C31" s="334" t="s">
        <v>209</v>
      </c>
      <c r="D31" s="334"/>
      <c r="E31" s="334"/>
      <c r="F31" s="334"/>
      <c r="G31" s="90" t="str">
        <f t="shared" si="0"/>
        <v>2. Dosifica los insumos para el pretratamiento de acuerdo al producto a elaborar según el plan de producción y manual de buenas prácticas de manufactura (BPM).</v>
      </c>
      <c r="H31" s="164">
        <v>2</v>
      </c>
      <c r="I31" s="164" t="str">
        <f t="shared" si="1"/>
        <v>2. 2. Dosifica los insumos para el pretratamiento de acuerdo al producto a elaborar según el plan de producción y manual de buenas prácticas de manufactura (BPM).</v>
      </c>
    </row>
    <row r="32" spans="1:9" s="5" customFormat="1" ht="50.1" customHeight="1" x14ac:dyDescent="0.25">
      <c r="A32" s="360"/>
      <c r="B32" s="360"/>
      <c r="C32" s="334" t="s">
        <v>210</v>
      </c>
      <c r="D32" s="334"/>
      <c r="E32" s="334"/>
      <c r="F32" s="334"/>
      <c r="G32" s="90" t="str">
        <f t="shared" si="0"/>
        <v>3. Opera materiales y equipos para el acondicionamiento térmico según el producto a procesar (lácteos, cárnicos, frutas, hortalizas, legumbres, cereales y recursos hidrobiológicos), los parámetros establecidos en el plan de producción y manual de buenas prácticas de manufactura (BPM) de acuerdo a la normativa vigente.</v>
      </c>
      <c r="H32" s="164">
        <v>3</v>
      </c>
      <c r="I32" s="164" t="str">
        <f t="shared" si="1"/>
        <v>3. 3. Opera materiales y equipos para el acondicionamiento térmico según el producto a procesar (lácteos, cárnicos, frutas, hortalizas, legumbres, cereales y recursos hidrobiológicos), los parámetros establecidos en el plan de producción y manual de buenas prácticas de manufactura (BPM) de acuerdo a la normativa vigente.</v>
      </c>
    </row>
    <row r="33" spans="1:9" s="5" customFormat="1" ht="39.950000000000003" customHeight="1" x14ac:dyDescent="0.25">
      <c r="A33" s="360" t="str">
        <f>CONCATENATE("Unidad de Competencia N° 05 (UC5):
",Perfil_Egreso!A24)</f>
        <v>Unidad de Competencia N° 05 (UC5):
Efectuar el proceso de transformación de la materia prima, de acuerdo al flujo de producción y controles de calidad, procedimientos de la empresa, las buenas prácticas de manufactura (BPM) y teniendo en cuenta la normativa vigente.</v>
      </c>
      <c r="B33" s="360"/>
      <c r="C33" s="334" t="s">
        <v>211</v>
      </c>
      <c r="D33" s="334"/>
      <c r="E33" s="334"/>
      <c r="F33" s="334"/>
      <c r="G33" s="90" t="str">
        <f t="shared" si="0"/>
        <v>1. Realiza el lavado y desinfección de los materiales y equipos según lo indicado en el Manual de Procedimientos Operativos Estandarizados de Saneamiento de la empresa y normativa vigente.</v>
      </c>
      <c r="H33" s="164">
        <v>1</v>
      </c>
      <c r="I33" s="164" t="str">
        <f t="shared" si="1"/>
        <v>1. 1. Realiza el lavado y desinfección de los materiales y equipos según lo indicado en el Manual de Procedimientos Operativos Estandarizados de Saneamiento de la empresa y normativa vigente.</v>
      </c>
    </row>
    <row r="34" spans="1:9" s="5" customFormat="1" ht="39.950000000000003" customHeight="1" x14ac:dyDescent="0.25">
      <c r="A34" s="360"/>
      <c r="B34" s="360"/>
      <c r="C34" s="334" t="s">
        <v>212</v>
      </c>
      <c r="D34" s="334"/>
      <c r="E34" s="334"/>
      <c r="F34" s="334"/>
      <c r="G34" s="90" t="str">
        <f t="shared" si="0"/>
        <v>2. Opera las máquinas y equipos, de acuerdo al producto a elaborar según el plan de producción y manual de buenas prácticas de manufactura (BPM).</v>
      </c>
      <c r="H34" s="164">
        <v>2</v>
      </c>
      <c r="I34" s="164" t="str">
        <f t="shared" si="1"/>
        <v>2. 2. Opera las máquinas y equipos, de acuerdo al producto a elaborar según el plan de producción y manual de buenas prácticas de manufactura (BPM).</v>
      </c>
    </row>
    <row r="35" spans="1:9" s="5" customFormat="1" ht="39.950000000000003" customHeight="1" x14ac:dyDescent="0.25">
      <c r="A35" s="360"/>
      <c r="B35" s="360"/>
      <c r="C35" s="334" t="s">
        <v>213</v>
      </c>
      <c r="D35" s="334"/>
      <c r="E35" s="334"/>
      <c r="F35" s="334"/>
      <c r="G35" s="90" t="str">
        <f t="shared" si="0"/>
        <v>3. Dosifica insumos para la elaboración de productos alimenticios según los requerimientos de producción y teniendo en cuenta la normativa vigente</v>
      </c>
      <c r="H35" s="164">
        <v>3</v>
      </c>
      <c r="I35" s="164" t="str">
        <f t="shared" si="1"/>
        <v>3. 3. Dosifica insumos para la elaboración de productos alimenticios según los requerimientos de producción y teniendo en cuenta la normativa vigente</v>
      </c>
    </row>
    <row r="36" spans="1:9" s="5" customFormat="1" ht="39.950000000000003" customHeight="1" x14ac:dyDescent="0.25">
      <c r="A36" s="360"/>
      <c r="B36" s="360"/>
      <c r="C36" s="334" t="s">
        <v>214</v>
      </c>
      <c r="D36" s="334"/>
      <c r="E36" s="334"/>
      <c r="F36" s="334"/>
      <c r="G36" s="90" t="str">
        <f t="shared" si="0"/>
        <v>4. Procesa la materia prima, según el producto a procesar (lácteos, cárnicos, frutas, hortalizas, legumbres, cereales y recursos hidrobiológicos), plan de producción, estándares de calidad, buenas prácticas de manufactura (BPM) y teniendo en cuenta la normativa vigente:</v>
      </c>
      <c r="H36" s="164">
        <v>4</v>
      </c>
      <c r="I36" s="164" t="str">
        <f t="shared" si="1"/>
        <v>4. 4. Procesa la materia prima, según el producto a procesar (lácteos, cárnicos, frutas, hortalizas, legumbres, cereales y recursos hidrobiológicos), plan de producción, estándares de calidad, buenas prácticas de manufactura (BPM) y teniendo en cuenta la normativa vigente:</v>
      </c>
    </row>
    <row r="37" spans="1:9" s="5" customFormat="1" ht="39.950000000000003" customHeight="1" x14ac:dyDescent="0.25">
      <c r="A37" s="360"/>
      <c r="B37" s="360"/>
      <c r="C37" s="334" t="s">
        <v>215</v>
      </c>
      <c r="D37" s="334"/>
      <c r="E37" s="334"/>
      <c r="F37" s="334"/>
      <c r="G37" s="90" t="str">
        <f t="shared" si="0"/>
        <v>5. Elabora productos cárnicos refrigerados, congelados, ahumados, deshidratados y embutidos según plan de producción y estándares de calidad, buenas prácticas de manufactura (BPM) y teniendo en cuenta la normativa vigente.</v>
      </c>
      <c r="H37" s="164">
        <v>5</v>
      </c>
      <c r="I37" s="164" t="str">
        <f t="shared" si="1"/>
        <v>5. 5. Elabora productos cárnicos refrigerados, congelados, ahumados, deshidratados y embutidos según plan de producción y estándares de calidad, buenas prácticas de manufactura (BPM) y teniendo en cuenta la normativa vigente.</v>
      </c>
    </row>
    <row r="38" spans="1:9" s="5" customFormat="1" ht="39.950000000000003" customHeight="1" x14ac:dyDescent="0.25">
      <c r="A38" s="360"/>
      <c r="B38" s="360"/>
      <c r="C38" s="334" t="s">
        <v>216</v>
      </c>
      <c r="D38" s="334"/>
      <c r="E38" s="334"/>
      <c r="F38" s="334"/>
      <c r="G38" s="90" t="str">
        <f t="shared" ref="G38:G59" si="2">C38</f>
        <v>6. Elabora productos marinos seco-salado, refrigerados congelados, ahumados, conservas según plan de producción y estándares de calidad buenas prácticas de manufactura (BPM) y teniendo en cuenta la normativa vigente.</v>
      </c>
      <c r="H38" s="164">
        <v>6</v>
      </c>
      <c r="I38" s="164" t="str">
        <f t="shared" si="1"/>
        <v>6. 6. Elabora productos marinos seco-salado, refrigerados congelados, ahumados, conservas según plan de producción y estándares de calidad buenas prácticas de manufactura (BPM) y teniendo en cuenta la normativa vigente.</v>
      </c>
    </row>
    <row r="39" spans="1:9" s="5" customFormat="1" ht="39.950000000000003" customHeight="1" x14ac:dyDescent="0.25">
      <c r="A39" s="360"/>
      <c r="B39" s="360"/>
      <c r="C39" s="334" t="s">
        <v>217</v>
      </c>
      <c r="D39" s="334"/>
      <c r="E39" s="334"/>
      <c r="F39" s="334"/>
      <c r="G39" s="90" t="str">
        <f t="shared" si="2"/>
        <v>7. Elabora leche pasteurizada y derivados lácteos según el plan de producción y estándares de calidad buenas prácticas de manufactura (BPM) y teniendo en cuenta la normativa vigente</v>
      </c>
      <c r="H39" s="164">
        <v>7</v>
      </c>
      <c r="I39" s="164" t="str">
        <f t="shared" si="1"/>
        <v>7. 7. Elabora leche pasteurizada y derivados lácteos según el plan de producción y estándares de calidad buenas prácticas de manufactura (BPM) y teniendo en cuenta la normativa vigente</v>
      </c>
    </row>
    <row r="40" spans="1:9" s="5" customFormat="1" ht="39.950000000000003" customHeight="1" x14ac:dyDescent="0.25">
      <c r="A40" s="360"/>
      <c r="B40" s="360"/>
      <c r="C40" s="334" t="s">
        <v>218</v>
      </c>
      <c r="D40" s="334"/>
      <c r="E40" s="334"/>
      <c r="F40" s="334"/>
      <c r="G40" s="90" t="str">
        <f t="shared" si="2"/>
        <v>8. Elabora jugos, compotas, jaleas, mermeladas, almibares, salsas, encurtidos y/o deshidratados de frutas, hortalizas y legumbres, según el requerimiento de producción y estándares de calidad buenas prácticas de manufactura (BPM) y teniendo en cuenta la normativa vigente.</v>
      </c>
      <c r="H40" s="164">
        <v>8</v>
      </c>
      <c r="I40" s="164" t="str">
        <f t="shared" si="1"/>
        <v>8. 8. Elabora jugos, compotas, jaleas, mermeladas, almibares, salsas, encurtidos y/o deshidratados de frutas, hortalizas y legumbres, según el requerimiento de producción y estándares de calidad buenas prácticas de manufactura (BPM) y teniendo en cuenta la normativa vigente.</v>
      </c>
    </row>
    <row r="41" spans="1:9" s="5" customFormat="1" ht="39.950000000000003" customHeight="1" x14ac:dyDescent="0.25">
      <c r="A41" s="360"/>
      <c r="B41" s="360"/>
      <c r="C41" s="334" t="s">
        <v>219</v>
      </c>
      <c r="D41" s="334"/>
      <c r="E41" s="334"/>
      <c r="F41" s="334"/>
      <c r="G41" s="90" t="str">
        <f t="shared" si="2"/>
        <v>9. Elabora productos derivados de grano, cereales y tubérculos, según el requerimiento de producción y estándares de calidad buenas prácticas de manufactura (BPM) y teniendo en cuenta la normativa vigente.</v>
      </c>
      <c r="H41" s="164">
        <v>9</v>
      </c>
      <c r="I41" s="164" t="str">
        <f t="shared" si="1"/>
        <v>9. 9. Elabora productos derivados de grano, cereales y tubérculos, según el requerimiento de producción y estándares de calidad buenas prácticas de manufactura (BPM) y teniendo en cuenta la normativa vigente.</v>
      </c>
    </row>
    <row r="42" spans="1:9" s="5" customFormat="1" ht="39.950000000000003" customHeight="1" x14ac:dyDescent="0.25">
      <c r="A42" s="336" t="str">
        <f>CONCATENATE("Unidad de Competencia N° 06 (UC6):
",Perfil_Egreso!A25)</f>
        <v>Unidad de Competencia N° 06 (UC6):
Realizar el envasado de los productos elaborados de acuerdo a orden de pedido asegurando condiciones de inocuidad aplicando las buenas prácticas de manufactura (BPM) y teniendo en cuenta la normativa vigente</v>
      </c>
      <c r="B42" s="336"/>
      <c r="C42" s="334" t="s">
        <v>220</v>
      </c>
      <c r="D42" s="334"/>
      <c r="E42" s="334"/>
      <c r="F42" s="334"/>
      <c r="G42" s="90" t="str">
        <f t="shared" si="2"/>
        <v>1. Emplea envases según plan de producción y estándares de calidad, buenas prácticas de manufactura (BPM) y teniendo en cuenta la normativa vigente.</v>
      </c>
      <c r="H42" s="164">
        <v>1</v>
      </c>
      <c r="I42" s="164" t="str">
        <f t="shared" si="1"/>
        <v>1. 1. Emplea envases según plan de producción y estándares de calidad, buenas prácticas de manufactura (BPM) y teniendo en cuenta la normativa vigente.</v>
      </c>
    </row>
    <row r="43" spans="1:9" s="5" customFormat="1" ht="39.950000000000003" customHeight="1" x14ac:dyDescent="0.25">
      <c r="A43" s="336"/>
      <c r="B43" s="336"/>
      <c r="C43" s="334" t="s">
        <v>221</v>
      </c>
      <c r="D43" s="334"/>
      <c r="E43" s="334"/>
      <c r="F43" s="334"/>
      <c r="G43" s="90" t="str">
        <f t="shared" si="2"/>
        <v>2. Realiza la desinfección de los materiales, equipos y envases según plan de producción, buenas prácticas de manufactura (BPM) y teniendo en cuenta la normativa vigente.</v>
      </c>
      <c r="H43" s="164">
        <v>2</v>
      </c>
      <c r="I43" s="164" t="str">
        <f t="shared" si="1"/>
        <v>2. 2. Realiza la desinfección de los materiales, equipos y envases según plan de producción, buenas prácticas de manufactura (BPM) y teniendo en cuenta la normativa vigente.</v>
      </c>
    </row>
    <row r="44" spans="1:9" s="5" customFormat="1" ht="50.1" customHeight="1" x14ac:dyDescent="0.25">
      <c r="A44" s="336"/>
      <c r="B44" s="336"/>
      <c r="C44" s="334" t="s">
        <v>222</v>
      </c>
      <c r="D44" s="334"/>
      <c r="E44" s="334"/>
      <c r="F44" s="334"/>
      <c r="G44" s="90" t="str">
        <f t="shared" si="2"/>
        <v>3. Calibra y opera los equipos de envasado según los manuales de operación de equipos, según plan de producción y estándares de calidad buenas prácticas de manufactura (BPM) y teniendo en cuenta la normativa vigente.</v>
      </c>
      <c r="H44" s="164">
        <v>3</v>
      </c>
      <c r="I44" s="164" t="str">
        <f t="shared" si="1"/>
        <v>3. 3. Calibra y opera los equipos de envasado según los manuales de operación de equipos, según plan de producción y estándares de calidad buenas prácticas de manufactura (BPM) y teniendo en cuenta la normativa vigente.</v>
      </c>
    </row>
    <row r="45" spans="1:9" s="5" customFormat="1" ht="50.1" customHeight="1" x14ac:dyDescent="0.25">
      <c r="A45" s="336"/>
      <c r="B45" s="336"/>
      <c r="C45" s="338" t="s">
        <v>223</v>
      </c>
      <c r="D45" s="338"/>
      <c r="E45" s="338"/>
      <c r="F45" s="338"/>
      <c r="G45" s="90" t="str">
        <f t="shared" si="2"/>
        <v>4. Envasa y etiqueta los productos alimenticios (cárnicos y marinos, productos lácteos, jugos, compotas, jaleas, mermeladas, almibares de frutas, hortalizas deshidratadas, refrigeradas, congeladas y harinas de cereales) realizando controles de temperatura, humedad, tiempo, vacío y hermeticidad según el plan de producción y los estándares de calidad de la empresa basados en la normativa vigente</v>
      </c>
      <c r="H45" s="164">
        <v>4</v>
      </c>
      <c r="I45" s="164" t="str">
        <f t="shared" si="1"/>
        <v>4. 4. Envasa y etiqueta los productos alimenticios (cárnicos y marinos, productos lácteos, jugos, compotas, jaleas, mermeladas, almibares de frutas, hortalizas deshidratadas, refrigeradas, congeladas y harinas de cereales) realizando controles de temperatura, humedad, tiempo, vacío y hermeticidad según el plan de producción y los estándares de calidad de la empresa basados en la normativa vigente</v>
      </c>
    </row>
    <row r="46" spans="1:9" s="5" customFormat="1" ht="50.1" customHeight="1" x14ac:dyDescent="0.25">
      <c r="A46" s="336"/>
      <c r="B46" s="336"/>
      <c r="C46" s="337" t="s">
        <v>228</v>
      </c>
      <c r="D46" s="337"/>
      <c r="E46" s="337"/>
      <c r="F46" s="337"/>
      <c r="G46" s="90"/>
      <c r="H46" s="164">
        <v>5</v>
      </c>
      <c r="I46" s="164" t="str">
        <f t="shared" si="1"/>
        <v>5. 5. Despacha los productos envasados y etiquetados al área asignada, de acuerdo al plan de producción y procedimientos establecidos por la empresa.</v>
      </c>
    </row>
    <row r="47" spans="1:9" s="5" customFormat="1" ht="50.1" customHeight="1" x14ac:dyDescent="0.25">
      <c r="A47" s="360" t="str">
        <f>CONCATENATE("Unidad de Competencia N° 07 (UC7):
",Perfil_Egreso!A26)</f>
        <v>Unidad de Competencia N° 07 (UC7):
Realizar el empaque y embalaje de los productos terminados, de acuerdo a la orden de pedido, aplicando las buenas prácticas de manufactura (BPM) y teniendo en cuenta la normativa vigente</v>
      </c>
      <c r="B47" s="360"/>
      <c r="C47" s="334" t="s">
        <v>224</v>
      </c>
      <c r="D47" s="334"/>
      <c r="E47" s="334"/>
      <c r="F47" s="334"/>
      <c r="G47" s="90" t="str">
        <f t="shared" si="2"/>
        <v>1. Prepara los materiales y equipos que se usan en el proceso de empaquetado según las especificaciones técnicas, los procedimientos de la empresa, las buenas prácticas de manufactura (BPM) y teniendo en cuenta la normativa vigente.</v>
      </c>
      <c r="H47" s="164">
        <v>1</v>
      </c>
      <c r="I47" s="164" t="str">
        <f t="shared" si="1"/>
        <v>1. 1. Prepara los materiales y equipos que se usan en el proceso de empaquetado según las especificaciones técnicas, los procedimientos de la empresa, las buenas prácticas de manufactura (BPM) y teniendo en cuenta la normativa vigente.</v>
      </c>
    </row>
    <row r="48" spans="1:9" s="5" customFormat="1" ht="39.950000000000003" customHeight="1" x14ac:dyDescent="0.25">
      <c r="A48" s="360"/>
      <c r="B48" s="360"/>
      <c r="C48" s="334" t="s">
        <v>225</v>
      </c>
      <c r="D48" s="334"/>
      <c r="E48" s="334"/>
      <c r="F48" s="334"/>
      <c r="G48" s="90" t="str">
        <f t="shared" si="2"/>
        <v>2. Opera los equipos para el empaque de los productos alimenticios terminados según orden de producción, las buenas prácticas de manufactura (BPM) y teniendo en cuenta la normativa vigente.</v>
      </c>
      <c r="H48" s="164">
        <v>2</v>
      </c>
      <c r="I48" s="164" t="str">
        <f t="shared" si="1"/>
        <v>2. 2. Opera los equipos para el empaque de los productos alimenticios terminados según orden de producción, las buenas prácticas de manufactura (BPM) y teniendo en cuenta la normativa vigente.</v>
      </c>
    </row>
    <row r="49" spans="1:9" s="5" customFormat="1" ht="50.1" customHeight="1" x14ac:dyDescent="0.25">
      <c r="A49" s="360"/>
      <c r="B49" s="360"/>
      <c r="C49" s="334" t="s">
        <v>226</v>
      </c>
      <c r="D49" s="334"/>
      <c r="E49" s="334"/>
      <c r="F49" s="334"/>
      <c r="G49" s="90" t="str">
        <f t="shared" si="2"/>
        <v>3. Controla el empacado de los productos alimenticios terminados (cárnicos y marinos, productos lácteos, jugos, compotas, jaleas, mermeladas, almibares de frutas, hortalizas deshidratadas, refrigeradas, congeladas y harinas de cereales) según las especificaciones técnicas, los procedimientos de la empresa, las buenas prácticas de manufactura (BPM) y teniendo en cuenta la normativa vigente.</v>
      </c>
      <c r="H49" s="164">
        <v>3</v>
      </c>
      <c r="I49" s="164" t="str">
        <f t="shared" si="1"/>
        <v>3. 3. Controla el empacado de los productos alimenticios terminados (cárnicos y marinos, productos lácteos, jugos, compotas, jaleas, mermeladas, almibares de frutas, hortalizas deshidratadas, refrigeradas, congeladas y harinas de cereales) según las especificaciones técnicas, los procedimientos de la empresa, las buenas prácticas de manufactura (BPM) y teniendo en cuenta la normativa vigente.</v>
      </c>
    </row>
    <row r="50" spans="1:9" s="5" customFormat="1" ht="50.1" customHeight="1" x14ac:dyDescent="0.25">
      <c r="A50" s="360"/>
      <c r="B50" s="360"/>
      <c r="C50" s="334" t="s">
        <v>227</v>
      </c>
      <c r="D50" s="334"/>
      <c r="E50" s="334"/>
      <c r="F50" s="334"/>
      <c r="G50" s="90" t="str">
        <f t="shared" si="2"/>
        <v>4. Verifica los productos empacados y separa las unidades defectuosas según las especificaciones técnicas, los procedimientos de la empresa, las buenas prácticas de manufactura (BPM) y teniendo en cuenta la normativa vigente.</v>
      </c>
      <c r="H50" s="164">
        <v>4</v>
      </c>
      <c r="I50" s="164" t="str">
        <f t="shared" si="1"/>
        <v>4. 4. Verifica los productos empacados y separa las unidades defectuosas según las especificaciones técnicas, los procedimientos de la empresa, las buenas prácticas de manufactura (BPM) y teniendo en cuenta la normativa vigente.</v>
      </c>
    </row>
    <row r="51" spans="1:9" s="5" customFormat="1" ht="39.950000000000003" customHeight="1" x14ac:dyDescent="0.25">
      <c r="A51" s="360"/>
      <c r="B51" s="360"/>
      <c r="C51" s="334" t="s">
        <v>228</v>
      </c>
      <c r="D51" s="334"/>
      <c r="E51" s="334"/>
      <c r="F51" s="334"/>
      <c r="G51" s="90" t="str">
        <f t="shared" si="2"/>
        <v>5. Despacha los productos envasados y etiquetados al área asignada, de acuerdo al plan de producción y procedimientos establecidos por la empresa.</v>
      </c>
      <c r="H51" s="164">
        <v>5</v>
      </c>
      <c r="I51" s="164" t="str">
        <f t="shared" si="1"/>
        <v>5. 5. Despacha los productos envasados y etiquetados al área asignada, de acuerdo al plan de producción y procedimientos establecidos por la empresa.</v>
      </c>
    </row>
    <row r="52" spans="1:9" s="5" customFormat="1" ht="39.950000000000003" customHeight="1" x14ac:dyDescent="0.25">
      <c r="A52" s="360"/>
      <c r="B52" s="360"/>
      <c r="C52" s="334" t="s">
        <v>229</v>
      </c>
      <c r="D52" s="334"/>
      <c r="E52" s="334"/>
      <c r="F52" s="334"/>
      <c r="G52" s="90" t="str">
        <f t="shared" si="2"/>
        <v>6. Controla el embalado de los productos terminados identificándolos y registrándolos adecuadamente según las especificaciones técnicas, los procedimientos de la empresa, las buenas prácticas de manufactura (BPM) y teniendo en cuenta la normativa vigente.</v>
      </c>
      <c r="H52" s="164">
        <v>6</v>
      </c>
      <c r="I52" s="164" t="str">
        <f t="shared" ref="I52:I85" si="3">CONCATENATE(H52,". ",C52)</f>
        <v>6. 6. Controla el embalado de los productos terminados identificándolos y registrándolos adecuadamente según las especificaciones técnicas, los procedimientos de la empresa, las buenas prácticas de manufactura (BPM) y teniendo en cuenta la normativa vigente.</v>
      </c>
    </row>
    <row r="53" spans="1:9" s="5" customFormat="1" ht="39.950000000000003" customHeight="1" x14ac:dyDescent="0.25">
      <c r="A53" s="336" t="str">
        <f>CONCATENATE("Unidad de Competencia N° 08 (UC8):
",Perfil_Egreso!A27)</f>
        <v>Unidad de Competencia N° 08 (UC8):
Realizar el control de calidad de la producción, de acuerdo a los procedimientos de la empresa, plan HACCP y teniendo en cuenta la normativa vigente.</v>
      </c>
      <c r="B53" s="336"/>
      <c r="C53" s="334" t="s">
        <v>230</v>
      </c>
      <c r="D53" s="334"/>
      <c r="E53" s="334"/>
      <c r="F53" s="334"/>
      <c r="G53" s="90" t="str">
        <f t="shared" si="2"/>
        <v>1. Aprueba la selección de proveedores de materias primas e insumos según lo establecido en el Manual de Buenas prácticas de Manipulación de Alimentos y aplicando los registros establecidos por la empresa.</v>
      </c>
      <c r="H53" s="164">
        <v>1</v>
      </c>
      <c r="I53" s="164" t="str">
        <f t="shared" si="3"/>
        <v>1. 1. Aprueba la selección de proveedores de materias primas e insumos según lo establecido en el Manual de Buenas prácticas de Manipulación de Alimentos y aplicando los registros establecidos por la empresa.</v>
      </c>
    </row>
    <row r="54" spans="1:9" s="5" customFormat="1" ht="39.950000000000003" customHeight="1" x14ac:dyDescent="0.25">
      <c r="A54" s="336"/>
      <c r="B54" s="336"/>
      <c r="C54" s="334" t="s">
        <v>231</v>
      </c>
      <c r="D54" s="334"/>
      <c r="E54" s="334"/>
      <c r="F54" s="334"/>
      <c r="G54" s="90" t="str">
        <f t="shared" si="2"/>
        <v>2. Verifica la recepción y control de las materias primas e insumos según lo establecido en su Manual de Buenas prácticas de Manipulación de Alimentos, el plan HACCP y aplicando los registros establecidos por la empresa.</v>
      </c>
      <c r="H54" s="164">
        <v>2</v>
      </c>
      <c r="I54" s="164" t="str">
        <f t="shared" si="3"/>
        <v>2. 2. Verifica la recepción y control de las materias primas e insumos según lo establecido en su Manual de Buenas prácticas de Manipulación de Alimentos, el plan HACCP y aplicando los registros establecidos por la empresa.</v>
      </c>
    </row>
    <row r="55" spans="1:9" s="5" customFormat="1" ht="39.950000000000003" customHeight="1" x14ac:dyDescent="0.25">
      <c r="A55" s="336"/>
      <c r="B55" s="336"/>
      <c r="C55" s="334" t="s">
        <v>232</v>
      </c>
      <c r="D55" s="334"/>
      <c r="E55" s="334"/>
      <c r="F55" s="334"/>
      <c r="G55" s="90" t="str">
        <f t="shared" si="2"/>
        <v>3. Verifica la recepción y control de las materias primas e insumos según lo establecido en su Manual de Buenas prácticas de Manipulación de Alimentos, el plan HACCP y aplicando los registros establecidos por la empresa.</v>
      </c>
      <c r="H55" s="164">
        <v>3</v>
      </c>
      <c r="I55" s="164" t="str">
        <f t="shared" si="3"/>
        <v>3. 3. Verifica la recepción y control de las materias primas e insumos según lo establecido en su Manual de Buenas prácticas de Manipulación de Alimentos, el plan HACCP y aplicando los registros establecidos por la empresa.</v>
      </c>
    </row>
    <row r="56" spans="1:9" s="5" customFormat="1" ht="39.950000000000003" customHeight="1" x14ac:dyDescent="0.25">
      <c r="A56" s="336"/>
      <c r="B56" s="336"/>
      <c r="C56" s="334" t="s">
        <v>233</v>
      </c>
      <c r="D56" s="334"/>
      <c r="E56" s="334"/>
      <c r="F56" s="334"/>
      <c r="G56" s="90" t="str">
        <f t="shared" si="2"/>
        <v>4. Realiza el control de parámetros del proceso productivo según lo establecido en su Manual de Buenas prácticas de Manipulación de Alimentos, el plan HACCP y aplicando los registros establecidos por la empresa.</v>
      </c>
      <c r="H56" s="164">
        <v>4</v>
      </c>
      <c r="I56" s="164" t="str">
        <f t="shared" si="3"/>
        <v>4. 4. Realiza el control de parámetros del proceso productivo según lo establecido en su Manual de Buenas prácticas de Manipulación de Alimentos, el plan HACCP y aplicando los registros establecidos por la empresa.</v>
      </c>
    </row>
    <row r="57" spans="1:9" s="5" customFormat="1" ht="39.950000000000003" customHeight="1" x14ac:dyDescent="0.25">
      <c r="A57" s="336"/>
      <c r="B57" s="336"/>
      <c r="C57" s="334" t="s">
        <v>234</v>
      </c>
      <c r="D57" s="334"/>
      <c r="E57" s="334"/>
      <c r="F57" s="334"/>
      <c r="G57" s="90" t="str">
        <f t="shared" si="2"/>
        <v>5. Verifica la calibración de equipos de medición según lo establecido en su Manual de Buenas prácticas de Manipulación de Alimentos y aplicando los registros establecidos por la empresa.</v>
      </c>
      <c r="H57" s="164">
        <v>5</v>
      </c>
      <c r="I57" s="164" t="str">
        <f t="shared" si="3"/>
        <v>5. 5. Verifica la calibración de equipos de medición según lo establecido en su Manual de Buenas prácticas de Manipulación de Alimentos y aplicando los registros establecidos por la empresa.</v>
      </c>
    </row>
    <row r="58" spans="1:9" s="5" customFormat="1" ht="39.950000000000003" customHeight="1" x14ac:dyDescent="0.25">
      <c r="A58" s="336"/>
      <c r="B58" s="336"/>
      <c r="C58" s="334" t="s">
        <v>235</v>
      </c>
      <c r="D58" s="334"/>
      <c r="E58" s="334"/>
      <c r="F58" s="334"/>
      <c r="G58" s="90" t="str">
        <f t="shared" si="2"/>
        <v>6. Verifica y coordina el mantenimiento preventivo de Maquinarias y Equipos según lo establecido en su Manual de Buenas prácticas de Manipulación de Alimentos y aplicando los registros establecidos por la empresa.</v>
      </c>
      <c r="H58" s="164">
        <v>6</v>
      </c>
      <c r="I58" s="164" t="str">
        <f t="shared" si="3"/>
        <v>6. 6. Verifica y coordina el mantenimiento preventivo de Maquinarias y Equipos según lo establecido en su Manual de Buenas prácticas de Manipulación de Alimentos y aplicando los registros establecidos por la empresa.</v>
      </c>
    </row>
    <row r="59" spans="1:9" s="5" customFormat="1" ht="52.5" customHeight="1" x14ac:dyDescent="0.25">
      <c r="A59" s="336"/>
      <c r="B59" s="336"/>
      <c r="C59" s="338" t="s">
        <v>236</v>
      </c>
      <c r="D59" s="338"/>
      <c r="E59" s="338"/>
      <c r="F59" s="338"/>
      <c r="G59" s="90" t="str">
        <f t="shared" si="2"/>
        <v>7. Verifica y monitorea los puntos de control y puntos críticos de control, según el plan HACCP, procedimientos establecidos por la empresa y la normativa vigente.</v>
      </c>
      <c r="H59" s="164">
        <v>7</v>
      </c>
      <c r="I59" s="164" t="str">
        <f t="shared" si="3"/>
        <v>7. 7. Verifica y monitorea los puntos de control y puntos críticos de control, según el plan HACCP, procedimientos establecidos por la empresa y la normativa vigente.</v>
      </c>
    </row>
    <row r="60" spans="1:9" s="5" customFormat="1" ht="52.5" customHeight="1" x14ac:dyDescent="0.25">
      <c r="A60" s="336"/>
      <c r="B60" s="336"/>
      <c r="C60" s="335" t="s">
        <v>1155</v>
      </c>
      <c r="D60" s="335"/>
      <c r="E60" s="335"/>
      <c r="F60" s="335"/>
      <c r="G60" s="90"/>
      <c r="H60" s="164">
        <v>8</v>
      </c>
      <c r="I60" s="164" t="str">
        <f t="shared" si="3"/>
        <v>8. 8. Realiza el control de calidad de la materia prima durante el proceso de producción y producto terminado, empleando materiales y equipos de medición, según el plan HACCP, procedimientos establecidos por la empresa y la normativa vigente.</v>
      </c>
    </row>
    <row r="61" spans="1:9" x14ac:dyDescent="0.25">
      <c r="A61" s="358" t="s">
        <v>5</v>
      </c>
      <c r="B61" s="358"/>
      <c r="C61" s="358"/>
      <c r="D61" s="358"/>
      <c r="E61" s="358"/>
      <c r="F61" s="358"/>
      <c r="G61" s="90" t="str">
        <f>A61</f>
        <v>COMPETENCIAS PARA LA EMPLEABILIDAD</v>
      </c>
    </row>
    <row r="62" spans="1:9" x14ac:dyDescent="0.25">
      <c r="A62" s="374" t="s">
        <v>37</v>
      </c>
      <c r="B62" s="374"/>
      <c r="C62" s="359" t="s">
        <v>10</v>
      </c>
      <c r="D62" s="359"/>
      <c r="E62" s="359"/>
      <c r="F62" s="359"/>
      <c r="G62" s="90" t="str">
        <f>C62</f>
        <v>INDICADORES DE LOGRO DE LA COMPETENCIA</v>
      </c>
    </row>
    <row r="63" spans="1:9" ht="42" customHeight="1" x14ac:dyDescent="0.25">
      <c r="A63" s="339" t="str">
        <f>CONCATENATE("Competencia para la empleabilidad N° 01 (CE1):
",Perfil_Egreso!A29)</f>
        <v>Competencia para la empleabilidad N° 01 (CE1):
Comunicación efectiva.-  Expresar de manera clara conceptos, ideas, sentimientos, hechos y opiniones en forma oral y escrita para comunicarse e interactuar con otras personas en contextos sociales y laborales diversos. (UD)</v>
      </c>
      <c r="B63" s="339"/>
      <c r="C63" s="340" t="s">
        <v>237</v>
      </c>
      <c r="D63" s="341"/>
      <c r="E63" s="341"/>
      <c r="F63" s="342"/>
      <c r="G63" s="90" t="str">
        <f t="shared" ref="G63:G85" si="4">C63</f>
        <v>1. Utiliza estrategias de escucha activa y asertiva en contextos sociales y laborales, sin estereotipos de género u otros.</v>
      </c>
      <c r="H63" s="164">
        <v>1</v>
      </c>
      <c r="I63" s="164" t="str">
        <f t="shared" si="3"/>
        <v>1. 1. Utiliza estrategias de escucha activa y asertiva en contextos sociales y laborales, sin estereotipos de género u otros.</v>
      </c>
    </row>
    <row r="64" spans="1:9" ht="42" customHeight="1" x14ac:dyDescent="0.25">
      <c r="A64" s="339"/>
      <c r="B64" s="339"/>
      <c r="C64" s="340" t="s">
        <v>238</v>
      </c>
      <c r="D64" s="341"/>
      <c r="E64" s="341"/>
      <c r="F64" s="342"/>
      <c r="G64" s="90" t="str">
        <f t="shared" si="4"/>
        <v>2. Organiza información de manera oral y escrita en contextos sociales y laborales, de manera objetiva y empática.</v>
      </c>
      <c r="H64" s="164">
        <v>2</v>
      </c>
      <c r="I64" s="164" t="str">
        <f t="shared" si="3"/>
        <v>2. 2. Organiza información de manera oral y escrita en contextos sociales y laborales, de manera objetiva y empática.</v>
      </c>
    </row>
    <row r="65" spans="1:9" ht="42" customHeight="1" x14ac:dyDescent="0.25">
      <c r="A65" s="339"/>
      <c r="B65" s="339"/>
      <c r="C65" s="355" t="s">
        <v>239</v>
      </c>
      <c r="D65" s="356"/>
      <c r="E65" s="356"/>
      <c r="F65" s="357"/>
      <c r="G65" s="90" t="str">
        <f t="shared" si="4"/>
        <v>3. Expresa de manera clara conceptos, ideas, sentimientos y hechos en forma oral y escrita y a través de distintos medios, incluyendo los medios virtuales, utilizando el lenguaje de acuerdo a los contextos sociales y laborales, sin estereotipos de género u otro.</v>
      </c>
      <c r="H65" s="164">
        <v>3</v>
      </c>
      <c r="I65" s="164" t="str">
        <f t="shared" si="3"/>
        <v>3. 3. Expresa de manera clara conceptos, ideas, sentimientos y hechos en forma oral y escrita y a través de distintos medios, incluyendo los medios virtuales, utilizando el lenguaje de acuerdo a los contextos sociales y laborales, sin estereotipos de género u otro.</v>
      </c>
    </row>
    <row r="66" spans="1:9" ht="36.75" customHeight="1" x14ac:dyDescent="0.25">
      <c r="A66" s="346" t="str">
        <f>CONCATENATE("Competencia para la empleabilidad N° 02 (CE2):
",Perfil_Egreso!A30)</f>
        <v>Competencia para la empleabilidad N° 02 (CE2):
Inglés.- Comprender y comunicar ideas, cotidianamente, a nivel oral y escrito, así como interactuar en diversas situaciones en idioma inglés, en contextos sociales y laborales.(UD)</v>
      </c>
      <c r="B66" s="347"/>
      <c r="C66" s="340" t="s">
        <v>984</v>
      </c>
      <c r="D66" s="341"/>
      <c r="E66" s="341"/>
      <c r="F66" s="342"/>
      <c r="G66" s="90" t="str">
        <f t="shared" si="4"/>
        <v>1. Comprende las ideas principales de textos claros y en lengua estándar referidos a asuntos cotidianos que tienen lugar en el trabajo, en la escuela, durante el tiempo de ocio, y a temas actuales o asuntos de interés personal o profesional.</v>
      </c>
      <c r="H66" s="164">
        <v>1</v>
      </c>
      <c r="I66" s="164" t="str">
        <f t="shared" si="3"/>
        <v>1. 1. Comprende las ideas principales de textos claros y en lengua estándar referidos a asuntos cotidianos que tienen lugar en el trabajo, en la escuela, durante el tiempo de ocio, y a temas actuales o asuntos de interés personal o profesional.</v>
      </c>
    </row>
    <row r="67" spans="1:9" ht="36.75" customHeight="1" x14ac:dyDescent="0.25">
      <c r="A67" s="348"/>
      <c r="B67" s="349"/>
      <c r="C67" s="340" t="s">
        <v>985</v>
      </c>
      <c r="D67" s="341"/>
      <c r="E67" s="341"/>
      <c r="F67" s="342"/>
      <c r="G67" s="90" t="str">
        <f t="shared" si="4"/>
        <v>2. Interactua en diversas situaciones y conversaciones que traten temas cotidianos de interés personal y profesional.</v>
      </c>
      <c r="H67" s="164">
        <v>2</v>
      </c>
      <c r="I67" s="164" t="str">
        <f t="shared" si="3"/>
        <v>2. 2. Interactua en diversas situaciones y conversaciones que traten temas cotidianos de interés personal y profesional.</v>
      </c>
    </row>
    <row r="68" spans="1:9" ht="36.75" customHeight="1" x14ac:dyDescent="0.25">
      <c r="A68" s="348"/>
      <c r="B68" s="349"/>
      <c r="C68" s="340" t="s">
        <v>986</v>
      </c>
      <c r="D68" s="341"/>
      <c r="E68" s="341"/>
      <c r="F68" s="342"/>
      <c r="G68" s="90" t="str">
        <f t="shared" si="4"/>
        <v xml:space="preserve">3. Produce textos sencillos y coherentes sobre temas que le son familiares o en los que tiene un interés personal. </v>
      </c>
      <c r="H68" s="164">
        <v>3</v>
      </c>
      <c r="I68" s="164" t="str">
        <f t="shared" si="3"/>
        <v xml:space="preserve">3. 3. Produce textos sencillos y coherentes sobre temas que le son familiares o en los que tiene un interés personal. </v>
      </c>
    </row>
    <row r="69" spans="1:9" ht="36.75" customHeight="1" x14ac:dyDescent="0.25">
      <c r="A69" s="350"/>
      <c r="B69" s="351"/>
      <c r="C69" s="343" t="s">
        <v>1215</v>
      </c>
      <c r="D69" s="344"/>
      <c r="E69" s="344"/>
      <c r="F69" s="345"/>
      <c r="G69" s="90" t="str">
        <f t="shared" ref="G69" si="5">C69</f>
        <v>4. describe experiencias,acontesimientos,deseos y aspiraciones y justificar brebemente sus opiniones o explicar sus planes con claridad y coherencia.</v>
      </c>
      <c r="H69" s="164">
        <v>4</v>
      </c>
      <c r="I69" s="164" t="str">
        <f t="shared" ref="I69" si="6">CONCATENATE(H69,". ",C69)</f>
        <v>4. 4. describe experiencias,acontesimientos,deseos y aspiraciones y justificar brebemente sus opiniones o explicar sus planes con claridad y coherencia.</v>
      </c>
    </row>
    <row r="70" spans="1:9" ht="30" customHeight="1" x14ac:dyDescent="0.25">
      <c r="A70" s="339" t="str">
        <f>CONCATENATE("Competencia para la empleabilidad N° 03 (CE3):
",Perfil_Egreso!A31)</f>
        <v>Competencia para la empleabilidad N° 03 (CE3):
Tecnologías de la Información.- Manejar herramientas informáticas de las TIC para buscar y analizar información, comunicarse y realizar procedimientos o tareas vinculados al área profesional, de acuerdo con los requerimientos de su entorno laboral.(UD)</v>
      </c>
      <c r="B70" s="339"/>
      <c r="C70" s="340" t="s">
        <v>240</v>
      </c>
      <c r="D70" s="341"/>
      <c r="E70" s="341"/>
      <c r="F70" s="342"/>
      <c r="G70" s="90" t="str">
        <f t="shared" si="4"/>
        <v>1. Utiliza herramientas de ofimática y especializadas para responder a los requerimientos del entorno laboral, de manera ética, eficiente y responsable.</v>
      </c>
      <c r="H70" s="164">
        <v>1</v>
      </c>
      <c r="I70" s="164" t="str">
        <f t="shared" si="3"/>
        <v>1. 1. Utiliza herramientas de ofimática y especializadas para responder a los requerimientos del entorno laboral, de manera ética, eficiente y responsable.</v>
      </c>
    </row>
    <row r="71" spans="1:9" ht="30" customHeight="1" x14ac:dyDescent="0.25">
      <c r="A71" s="339"/>
      <c r="B71" s="339"/>
      <c r="C71" s="340" t="s">
        <v>241</v>
      </c>
      <c r="D71" s="341"/>
      <c r="E71" s="341"/>
      <c r="F71" s="342"/>
      <c r="G71" s="90" t="str">
        <f t="shared" si="4"/>
        <v>2. Evalúa la información de la red, considerando su calidad, fiabilidad y pertinencia.</v>
      </c>
      <c r="H71" s="164">
        <v>2</v>
      </c>
      <c r="I71" s="164" t="str">
        <f t="shared" si="3"/>
        <v>2. 2. Evalúa la información de la red, considerando su calidad, fiabilidad y pertinencia.</v>
      </c>
    </row>
    <row r="72" spans="1:9" ht="30" customHeight="1" x14ac:dyDescent="0.25">
      <c r="A72" s="339"/>
      <c r="B72" s="339"/>
      <c r="C72" s="340" t="s">
        <v>242</v>
      </c>
      <c r="D72" s="341"/>
      <c r="E72" s="341"/>
      <c r="F72" s="342"/>
      <c r="G72" s="90" t="str">
        <f t="shared" si="4"/>
        <v>3. Contribuye al aprendizaje entre iguales en medios digitales respetando fuentes, de manera ética y responsable.</v>
      </c>
      <c r="H72" s="164">
        <v>3</v>
      </c>
      <c r="I72" s="164" t="str">
        <f t="shared" si="3"/>
        <v>3. 3. Contribuye al aprendizaje entre iguales en medios digitales respetando fuentes, de manera ética y responsable.</v>
      </c>
    </row>
    <row r="73" spans="1:9" ht="30" customHeight="1" x14ac:dyDescent="0.25">
      <c r="A73" s="339" t="str">
        <f>CONCATENATE("Competencia para la empleabilidad N° 04 (CE4):
",Perfil_Egreso!A32)</f>
        <v>Competencia para la empleabilidad N° 04 (CE4):
Innovación.- Desarrollar procedimientos sistemáticos enfocados en la mejora significativa u original de un proceso, producto o servicio respondiendo a un problema, una necesidad o una oportunidad del sector productivo y educativo, el IES y la sociedad.(UD)</v>
      </c>
      <c r="B73" s="339"/>
      <c r="C73" s="352" t="s">
        <v>246</v>
      </c>
      <c r="D73" s="353"/>
      <c r="E73" s="353"/>
      <c r="F73" s="354"/>
      <c r="G73" s="90" t="str">
        <f t="shared" si="4"/>
        <v xml:space="preserve">1. Explora su entorno para identificar ideas de mejora significativas u originales a problemas, necesidades u oportunidades de su contexto social, cultural y productivo. </v>
      </c>
      <c r="H73" s="164">
        <v>1</v>
      </c>
      <c r="I73" s="164" t="str">
        <f t="shared" si="3"/>
        <v xml:space="preserve">1. 1. Explora su entorno para identificar ideas de mejora significativas u originales a problemas, necesidades u oportunidades de su contexto social, cultural y productivo. </v>
      </c>
    </row>
    <row r="74" spans="1:9" ht="30" customHeight="1" x14ac:dyDescent="0.25">
      <c r="A74" s="339"/>
      <c r="B74" s="339"/>
      <c r="C74" s="352" t="s">
        <v>247</v>
      </c>
      <c r="D74" s="353"/>
      <c r="E74" s="353"/>
      <c r="F74" s="354"/>
      <c r="G74" s="90" t="str">
        <f t="shared" si="4"/>
        <v>2. Analiza la viabilidad de las ideas de mejora planteadas en función a los recursos, oportunidades y factibilidad de su contexto social, cultural y productivo.</v>
      </c>
      <c r="H74" s="164">
        <v>2</v>
      </c>
      <c r="I74" s="164" t="str">
        <f t="shared" si="3"/>
        <v>2. 2. Analiza la viabilidad de las ideas de mejora planteadas en función a los recursos, oportunidades y factibilidad de su contexto social, cultural y productivo.</v>
      </c>
    </row>
    <row r="75" spans="1:9" ht="30" customHeight="1" x14ac:dyDescent="0.25">
      <c r="A75" s="339"/>
      <c r="B75" s="339"/>
      <c r="C75" s="352" t="s">
        <v>248</v>
      </c>
      <c r="D75" s="353"/>
      <c r="E75" s="353"/>
      <c r="F75" s="354"/>
      <c r="G75" s="90" t="str">
        <f t="shared" si="4"/>
        <v xml:space="preserve">3. Elabora un plan de acción para el desarrollo de la innovación, teniendo en cuenta criterios de pertinencia, ética, igualdad e inclusión. </v>
      </c>
      <c r="H75" s="164">
        <v>3</v>
      </c>
      <c r="I75" s="164" t="str">
        <f t="shared" si="3"/>
        <v xml:space="preserve">3. 3. Elabora un plan de acción para el desarrollo de la innovación, teniendo en cuenta criterios de pertinencia, ética, igualdad e inclusión. </v>
      </c>
    </row>
    <row r="76" spans="1:9" ht="30" customHeight="1" x14ac:dyDescent="0.25">
      <c r="A76" s="361" t="str">
        <f>CONCATENATE("Competencia para la empleabilidad N° 05 (CE5):
",Perfil_Egreso!A33)</f>
        <v>Competencia para la empleabilidad N° 05 (CE5):
Emprendimiento.-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 (UD)</v>
      </c>
      <c r="B76" s="361"/>
      <c r="C76" s="371" t="s">
        <v>249</v>
      </c>
      <c r="D76" s="372"/>
      <c r="E76" s="372"/>
      <c r="F76" s="373"/>
      <c r="G76" s="90" t="str">
        <f t="shared" si="4"/>
        <v>1. Identifica oportunidades que generen ideas de proyectos o negocios nuevos, mejoras en procesos, productos o servicios ya existentes, de manera ética, utilizando metodologías que promuevan la creatividad e innovación.</v>
      </c>
      <c r="H76" s="164">
        <v>1</v>
      </c>
      <c r="I76" s="164" t="str">
        <f t="shared" si="3"/>
        <v>1. 1. Identifica oportunidades que generen ideas de proyectos o negocios nuevos, mejoras en procesos, productos o servicios ya existentes, de manera ética, utilizando metodologías que promuevan la creatividad e innovación.</v>
      </c>
    </row>
    <row r="77" spans="1:9" ht="30" customHeight="1" x14ac:dyDescent="0.25">
      <c r="A77" s="361"/>
      <c r="B77" s="361"/>
      <c r="C77" s="371" t="s">
        <v>250</v>
      </c>
      <c r="D77" s="372"/>
      <c r="E77" s="372"/>
      <c r="F77" s="373"/>
      <c r="G77" s="90" t="str">
        <f t="shared" si="4"/>
        <v>2. Propone el plan de acción del emprendimiento, asumiendo su rol de liderazgo y tomando en cuenta principios éticos, obligaciones tributarias y contables, normas establecidas para la protección de la propiedad intelectual y patentes.</v>
      </c>
      <c r="H77" s="164">
        <v>2</v>
      </c>
      <c r="I77" s="164" t="str">
        <f t="shared" si="3"/>
        <v>2. 2. Propone el plan de acción del emprendimiento, asumiendo su rol de liderazgo y tomando en cuenta principios éticos, obligaciones tributarias y contables, normas establecidas para la protección de la propiedad intelectual y patentes.</v>
      </c>
    </row>
    <row r="78" spans="1:9" ht="30" customHeight="1" x14ac:dyDescent="0.25">
      <c r="A78" s="361"/>
      <c r="B78" s="361"/>
      <c r="C78" s="371" t="s">
        <v>251</v>
      </c>
      <c r="D78" s="372"/>
      <c r="E78" s="372"/>
      <c r="F78" s="373"/>
      <c r="G78" s="90" t="str">
        <f t="shared" si="4"/>
        <v>3. Diseña el monitoreo para el cumplimiento del plan de acción, utilizando diferentes metodologías para la mejora continua, recursos para la sostenibilidad y escalamiento de su emprendimiento.</v>
      </c>
      <c r="H78" s="164">
        <v>3</v>
      </c>
      <c r="I78" s="164" t="str">
        <f t="shared" si="3"/>
        <v>3. 3. Diseña el monitoreo para el cumplimiento del plan de acción, utilizando diferentes metodologías para la mejora continua, recursos para la sostenibilidad y escalamiento de su emprendimiento.</v>
      </c>
    </row>
    <row r="79" spans="1:9" ht="30" customHeight="1" x14ac:dyDescent="0.25">
      <c r="A79" s="339" t="str">
        <f>CONCATENATE("Competencia para la empleabilidad N° 06 (CE6):
",Perfil_Egreso!A34)</f>
        <v>Competencia para la empleabilidad N° 06 (CE6):
Ética.-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laboral.(UD)</v>
      </c>
      <c r="B79" s="339"/>
      <c r="C79" s="368" t="s">
        <v>243</v>
      </c>
      <c r="D79" s="369"/>
      <c r="E79" s="369"/>
      <c r="F79" s="370"/>
      <c r="G79" s="90" t="str">
        <f t="shared" si="4"/>
        <v>1. Actúa con honestidad, honradez, integridad y ética en los múltiples roles que asume, fomentando una cultura transparente, orientada al bien común, en contextos sociales y laborales.</v>
      </c>
      <c r="H79" s="164">
        <v>1</v>
      </c>
      <c r="I79" s="164" t="str">
        <f t="shared" si="3"/>
        <v>1. 1. Actúa con honestidad, honradez, integridad y ética en los múltiples roles que asume, fomentando una cultura transparente, orientada al bien común, en contextos sociales y laborales.</v>
      </c>
    </row>
    <row r="80" spans="1:9" ht="30" customHeight="1" x14ac:dyDescent="0.25">
      <c r="A80" s="339"/>
      <c r="B80" s="339"/>
      <c r="C80" s="368" t="s">
        <v>244</v>
      </c>
      <c r="D80" s="369"/>
      <c r="E80" s="369"/>
      <c r="F80" s="370"/>
      <c r="G80" s="90" t="str">
        <f t="shared" si="4"/>
        <v>2. Contribuye al establecimiento de relaciones justas, basadas en el respeto de los derechos de la persona y cumplimiento de las obligaciones y de las normas que aseguren una convivencia democrática.</v>
      </c>
      <c r="H80" s="164">
        <v>2</v>
      </c>
      <c r="I80" s="164" t="str">
        <f t="shared" si="3"/>
        <v>2. 2. Contribuye al establecimiento de relaciones justas, basadas en el respeto de los derechos de la persona y cumplimiento de las obligaciones y de las normas que aseguren una convivencia democrática.</v>
      </c>
    </row>
    <row r="81" spans="1:21" ht="30" customHeight="1" x14ac:dyDescent="0.25">
      <c r="A81" s="339"/>
      <c r="B81" s="339"/>
      <c r="C81" s="368" t="s">
        <v>245</v>
      </c>
      <c r="D81" s="369"/>
      <c r="E81" s="369"/>
      <c r="F81" s="370"/>
      <c r="G81" s="90" t="str">
        <f t="shared" si="4"/>
        <v>3. Aplica los códigos de ética en su quehacer profesional de manera autónoma, con responsabilidad y haciendo uso eficiente de los recursos.</v>
      </c>
      <c r="H81" s="164">
        <v>3</v>
      </c>
      <c r="I81" s="164" t="str">
        <f t="shared" si="3"/>
        <v>3. 3. Aplica los códigos de ética en su quehacer profesional de manera autónoma, con responsabilidad y haciendo uso eficiente de los recursos.</v>
      </c>
    </row>
    <row r="82" spans="1:21" ht="50.1" customHeight="1" x14ac:dyDescent="0.25">
      <c r="A82" s="361" t="str">
        <f>CONCATENATE("Competencia para la empleabilidad N° 07 (CE7):
",Perfil_Egreso!A35)</f>
        <v>Competencia para la empleabilidad N° 07 (CE7):
Solución de Problemas.- Identificar situaciones complejas para evaluar posibles soluciones, aplicando un conjunto de herramientas flexibles que conlleven a la atención de una necesidad.(UD)</v>
      </c>
      <c r="B82" s="361"/>
      <c r="C82" s="362" t="s">
        <v>1185</v>
      </c>
      <c r="D82" s="363" t="s">
        <v>1185</v>
      </c>
      <c r="E82" s="363" t="s">
        <v>1185</v>
      </c>
      <c r="F82" s="364" t="s">
        <v>1185</v>
      </c>
      <c r="G82" s="90" t="str">
        <f t="shared" si="4"/>
        <v>1. Identifica las causas que originan el problema, teniendo en cuenta el contexto.</v>
      </c>
      <c r="H82" s="306">
        <v>1</v>
      </c>
      <c r="I82" s="307" t="str">
        <f t="shared" si="3"/>
        <v>1. 1. Identifica las causas que originan el problema, teniendo en cuenta el contexto.</v>
      </c>
      <c r="J82" s="306"/>
      <c r="K82" s="306"/>
      <c r="L82" s="306"/>
      <c r="M82" s="306"/>
      <c r="N82" s="306"/>
      <c r="O82" s="306"/>
      <c r="P82" s="306"/>
      <c r="Q82" s="306"/>
      <c r="R82" s="306"/>
      <c r="S82" s="306"/>
      <c r="T82" s="306"/>
      <c r="U82" s="306"/>
    </row>
    <row r="83" spans="1:21" ht="50.1" customHeight="1" x14ac:dyDescent="0.25">
      <c r="A83" s="361"/>
      <c r="B83" s="361"/>
      <c r="C83" s="362" t="s">
        <v>1186</v>
      </c>
      <c r="D83" s="363" t="s">
        <v>1186</v>
      </c>
      <c r="E83" s="363" t="s">
        <v>1186</v>
      </c>
      <c r="F83" s="364" t="s">
        <v>1186</v>
      </c>
      <c r="G83" s="90" t="str">
        <f t="shared" si="4"/>
        <v>2. Propone estrategias de solución,  teniendo, en cuenta criterios de pertinencia, ética, igualdad e inclusión.</v>
      </c>
      <c r="H83" s="306">
        <v>2</v>
      </c>
      <c r="I83" s="307" t="str">
        <f>CONCATENATE(H83,". ",C83)</f>
        <v>2. 2. Propone estrategias de solución,  teniendo, en cuenta criterios de pertinencia, ética, igualdad e inclusión.</v>
      </c>
      <c r="J83" s="306"/>
      <c r="K83" s="306"/>
      <c r="L83" s="306"/>
      <c r="M83" s="306"/>
      <c r="N83" s="306"/>
      <c r="O83" s="306"/>
      <c r="P83" s="306"/>
      <c r="Q83" s="306"/>
      <c r="R83" s="306"/>
      <c r="S83" s="306"/>
      <c r="T83" s="306"/>
      <c r="U83" s="306"/>
    </row>
    <row r="84" spans="1:21" ht="50.1" customHeight="1" x14ac:dyDescent="0.25">
      <c r="A84" s="361"/>
      <c r="B84" s="361"/>
      <c r="C84" s="362" t="s">
        <v>1187</v>
      </c>
      <c r="D84" s="363" t="s">
        <v>1187</v>
      </c>
      <c r="E84" s="363" t="s">
        <v>1187</v>
      </c>
      <c r="F84" s="364" t="s">
        <v>1187</v>
      </c>
      <c r="G84" s="90" t="str">
        <f t="shared" si="4"/>
        <v>3. Evaluar posibles soluciones al problema, teniendo en cuenta criterios de pertiencia, ética, igualidad e inclusión.</v>
      </c>
      <c r="H84" s="306">
        <v>3</v>
      </c>
      <c r="I84" s="307" t="str">
        <f t="shared" si="3"/>
        <v>3. 3. Evaluar posibles soluciones al problema, teniendo en cuenta criterios de pertiencia, ética, igualidad e inclusión.</v>
      </c>
      <c r="J84" s="306"/>
      <c r="K84" s="306"/>
      <c r="L84" s="306"/>
      <c r="M84" s="306"/>
      <c r="N84" s="306"/>
      <c r="O84" s="306"/>
      <c r="P84" s="306"/>
      <c r="Q84" s="306"/>
      <c r="R84" s="306"/>
      <c r="S84" s="306"/>
      <c r="T84" s="306"/>
      <c r="U84" s="306"/>
    </row>
    <row r="85" spans="1:21" ht="50.1" customHeight="1" x14ac:dyDescent="0.25">
      <c r="A85" s="361"/>
      <c r="B85" s="361"/>
      <c r="C85" s="362" t="s">
        <v>1188</v>
      </c>
      <c r="D85" s="363" t="s">
        <v>1188</v>
      </c>
      <c r="E85" s="363" t="s">
        <v>1188</v>
      </c>
      <c r="F85" s="364" t="s">
        <v>1188</v>
      </c>
      <c r="G85" s="90" t="str">
        <f t="shared" si="4"/>
        <v>4. Aplicar herramientas para dar solución al problema, de manera sostenible.</v>
      </c>
      <c r="H85" s="306">
        <v>4</v>
      </c>
      <c r="I85" s="307" t="str">
        <f t="shared" si="3"/>
        <v>4. 4. Aplicar herramientas para dar solución al problema, de manera sostenible.</v>
      </c>
      <c r="J85" s="306"/>
      <c r="K85" s="306"/>
      <c r="L85" s="306"/>
      <c r="M85" s="306"/>
      <c r="N85" s="306"/>
      <c r="O85" s="306"/>
      <c r="P85" s="306"/>
      <c r="Q85" s="306"/>
      <c r="R85" s="306"/>
      <c r="S85" s="306"/>
      <c r="T85" s="306"/>
      <c r="U85" s="306"/>
    </row>
    <row r="86" spans="1:21" x14ac:dyDescent="0.25">
      <c r="A86" s="366"/>
      <c r="B86" s="367"/>
      <c r="C86" s="367"/>
      <c r="D86" s="367"/>
      <c r="E86" s="367"/>
      <c r="F86" s="367"/>
      <c r="G86" s="90">
        <f>A86</f>
        <v>0</v>
      </c>
    </row>
    <row r="87" spans="1:21" ht="93" customHeight="1" x14ac:dyDescent="0.25">
      <c r="A87" s="365" t="s">
        <v>145</v>
      </c>
      <c r="B87" s="365"/>
      <c r="C87" s="365"/>
      <c r="D87" s="365"/>
      <c r="E87" s="365"/>
      <c r="F87" s="365"/>
      <c r="G87" s="90" t="str">
        <f>A87</f>
        <v>Pautas generales:
1. Las competencias específicas y de empleabilidad consignadas en el presente formato son las mismas del perfil de egreso.
2. Los indicadores de logro de las unidades de competencia deben ser los mismos del CNOF. En caso que el programa de estudio no se encuentre en el CNOF los indicadores de logro deben ser definidos por el IES.
3. Los indicadores de logro de las competencias para la empleabilidad deben ser definidos por el IES.
*Se considera el código de la carrera del CNOF.  En caso de que el programa no se encuentre en el CNOF  dejarlo en blanco.      
** Indicar  sólo en el caso de que sea Dual o En Alternancia, caso contrario dejar la celda en blanco.</v>
      </c>
    </row>
  </sheetData>
  <sheetProtection formatCells="0" formatRows="0" insertRows="0" deleteRows="0" autoFilter="0"/>
  <autoFilter ref="A14:G87">
    <filterColumn colId="0" showButton="0"/>
    <filterColumn colId="2" showButton="0"/>
    <filterColumn colId="3" showButton="0"/>
    <filterColumn colId="4" showButton="0"/>
  </autoFilter>
  <mergeCells count="97">
    <mergeCell ref="C25:F25"/>
    <mergeCell ref="A62:B62"/>
    <mergeCell ref="A73:B75"/>
    <mergeCell ref="A1:F1"/>
    <mergeCell ref="B3:C3"/>
    <mergeCell ref="E3:F3"/>
    <mergeCell ref="A14:B14"/>
    <mergeCell ref="A15:B20"/>
    <mergeCell ref="A13:F13"/>
    <mergeCell ref="C14:F14"/>
    <mergeCell ref="C15:F15"/>
    <mergeCell ref="C16:F16"/>
    <mergeCell ref="E11:F11"/>
    <mergeCell ref="B11:C11"/>
    <mergeCell ref="C17:F17"/>
    <mergeCell ref="C18:F18"/>
    <mergeCell ref="C19:F19"/>
    <mergeCell ref="C20:F20"/>
    <mergeCell ref="C80:F80"/>
    <mergeCell ref="C81:F81"/>
    <mergeCell ref="A79:B81"/>
    <mergeCell ref="C68:F68"/>
    <mergeCell ref="C70:F70"/>
    <mergeCell ref="C71:F71"/>
    <mergeCell ref="C72:F72"/>
    <mergeCell ref="A70:B72"/>
    <mergeCell ref="A76:B78"/>
    <mergeCell ref="C76:F76"/>
    <mergeCell ref="C77:F77"/>
    <mergeCell ref="C78:F78"/>
    <mergeCell ref="C79:F79"/>
    <mergeCell ref="A21:B25"/>
    <mergeCell ref="A82:B85"/>
    <mergeCell ref="C82:F82"/>
    <mergeCell ref="C83:F83"/>
    <mergeCell ref="C85:F85"/>
    <mergeCell ref="A87:F87"/>
    <mergeCell ref="A86:F86"/>
    <mergeCell ref="C84:F84"/>
    <mergeCell ref="A26:B29"/>
    <mergeCell ref="A30:B32"/>
    <mergeCell ref="A33:B41"/>
    <mergeCell ref="C33:F33"/>
    <mergeCell ref="C34:F34"/>
    <mergeCell ref="C30:F30"/>
    <mergeCell ref="C31:F31"/>
    <mergeCell ref="C26:F26"/>
    <mergeCell ref="C27:F27"/>
    <mergeCell ref="C28:F28"/>
    <mergeCell ref="C32:F32"/>
    <mergeCell ref="C29:F29"/>
    <mergeCell ref="C38:F38"/>
    <mergeCell ref="C39:F39"/>
    <mergeCell ref="C40:F40"/>
    <mergeCell ref="C41:F41"/>
    <mergeCell ref="C22:F22"/>
    <mergeCell ref="C21:F21"/>
    <mergeCell ref="C23:F23"/>
    <mergeCell ref="C24:F24"/>
    <mergeCell ref="C73:F73"/>
    <mergeCell ref="C57:F57"/>
    <mergeCell ref="C58:F58"/>
    <mergeCell ref="C59:F59"/>
    <mergeCell ref="C43:F43"/>
    <mergeCell ref="C35:F35"/>
    <mergeCell ref="C36:F36"/>
    <mergeCell ref="C37:F37"/>
    <mergeCell ref="A61:F61"/>
    <mergeCell ref="C62:F62"/>
    <mergeCell ref="A47:B52"/>
    <mergeCell ref="C47:F47"/>
    <mergeCell ref="C74:F74"/>
    <mergeCell ref="C75:F75"/>
    <mergeCell ref="C65:F65"/>
    <mergeCell ref="C66:F66"/>
    <mergeCell ref="C67:F67"/>
    <mergeCell ref="A63:B65"/>
    <mergeCell ref="C64:F64"/>
    <mergeCell ref="C63:F63"/>
    <mergeCell ref="C69:F69"/>
    <mergeCell ref="A66:B69"/>
    <mergeCell ref="A42:B46"/>
    <mergeCell ref="C46:F46"/>
    <mergeCell ref="C44:F44"/>
    <mergeCell ref="C45:F45"/>
    <mergeCell ref="C42:F42"/>
    <mergeCell ref="C52:F52"/>
    <mergeCell ref="C60:F60"/>
    <mergeCell ref="A53:B60"/>
    <mergeCell ref="C48:F48"/>
    <mergeCell ref="C51:F51"/>
    <mergeCell ref="C49:F49"/>
    <mergeCell ref="C50:F50"/>
    <mergeCell ref="C53:F53"/>
    <mergeCell ref="C54:F54"/>
    <mergeCell ref="C55:F55"/>
    <mergeCell ref="C56:F56"/>
  </mergeCells>
  <conditionalFormatting sqref="C15:F45 C47:F59 C63:F72">
    <cfRule type="containsBlanks" dxfId="80" priority="15">
      <formula>LEN(TRIM(C15))=0</formula>
    </cfRule>
  </conditionalFormatting>
  <conditionalFormatting sqref="C46:F46">
    <cfRule type="containsBlanks" dxfId="79" priority="14">
      <formula>LEN(TRIM(C46))=0</formula>
    </cfRule>
  </conditionalFormatting>
  <conditionalFormatting sqref="C60:F60">
    <cfRule type="containsBlanks" dxfId="78" priority="13">
      <formula>LEN(TRIM(C60))=0</formula>
    </cfRule>
  </conditionalFormatting>
  <conditionalFormatting sqref="C73">
    <cfRule type="containsBlanks" dxfId="77" priority="12">
      <formula>LEN(TRIM(C73))=0</formula>
    </cfRule>
  </conditionalFormatting>
  <conditionalFormatting sqref="C74">
    <cfRule type="containsBlanks" dxfId="76" priority="11">
      <formula>LEN(TRIM(C74))=0</formula>
    </cfRule>
  </conditionalFormatting>
  <conditionalFormatting sqref="C75">
    <cfRule type="containsBlanks" dxfId="75" priority="10">
      <formula>LEN(TRIM(C75))=0</formula>
    </cfRule>
  </conditionalFormatting>
  <conditionalFormatting sqref="C76">
    <cfRule type="containsBlanks" dxfId="74" priority="9">
      <formula>LEN(TRIM(C76))=0</formula>
    </cfRule>
  </conditionalFormatting>
  <conditionalFormatting sqref="C77">
    <cfRule type="containsBlanks" dxfId="73" priority="8">
      <formula>LEN(TRIM(C77))=0</formula>
    </cfRule>
  </conditionalFormatting>
  <conditionalFormatting sqref="C78">
    <cfRule type="containsBlanks" dxfId="72" priority="7">
      <formula>LEN(TRIM(C78))=0</formula>
    </cfRule>
  </conditionalFormatting>
  <conditionalFormatting sqref="C79">
    <cfRule type="containsBlanks" dxfId="71" priority="6">
      <formula>LEN(TRIM(C79))=0</formula>
    </cfRule>
  </conditionalFormatting>
  <conditionalFormatting sqref="C80">
    <cfRule type="containsBlanks" dxfId="70" priority="5">
      <formula>LEN(TRIM(C80))=0</formula>
    </cfRule>
  </conditionalFormatting>
  <conditionalFormatting sqref="C81">
    <cfRule type="containsBlanks" dxfId="69" priority="4">
      <formula>LEN(TRIM(C81))=0</formula>
    </cfRule>
  </conditionalFormatting>
  <conditionalFormatting sqref="C82">
    <cfRule type="containsBlanks" dxfId="68" priority="3">
      <formula>LEN(TRIM(C82))=0</formula>
    </cfRule>
  </conditionalFormatting>
  <conditionalFormatting sqref="C83:C84">
    <cfRule type="containsBlanks" dxfId="67" priority="2">
      <formula>LEN(TRIM(C83))=0</formula>
    </cfRule>
  </conditionalFormatting>
  <conditionalFormatting sqref="C85">
    <cfRule type="containsBlanks" dxfId="66" priority="1">
      <formula>LEN(TRIM(C85))=0</formula>
    </cfRule>
  </conditionalFormatting>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B138"/>
  <sheetViews>
    <sheetView showGridLines="0" topLeftCell="A25" zoomScaleNormal="100" workbookViewId="0">
      <selection activeCell="F91" sqref="F91:F94"/>
    </sheetView>
  </sheetViews>
  <sheetFormatPr baseColWidth="10" defaultRowHeight="12.75" x14ac:dyDescent="0.2"/>
  <cols>
    <col min="1" max="1" width="9.85546875" style="3" customWidth="1"/>
    <col min="2" max="2" width="15.28515625" style="3" customWidth="1"/>
    <col min="3" max="3" width="11" style="77" customWidth="1"/>
    <col min="4" max="4" width="13.7109375" style="46" customWidth="1"/>
    <col min="5" max="6" width="25.7109375" style="46" customWidth="1"/>
    <col min="7" max="7" width="8.28515625" style="77" customWidth="1"/>
    <col min="8" max="8" width="13.7109375" style="46" customWidth="1"/>
    <col min="9" max="9" width="49.42578125" style="46" customWidth="1"/>
    <col min="10" max="10" width="36.28515625" style="46" customWidth="1"/>
    <col min="11" max="11" width="7.28515625" style="47" customWidth="1" collapsed="1"/>
    <col min="12" max="12" width="61.5703125" style="10" customWidth="1"/>
    <col min="13" max="13" width="60.140625" style="10" customWidth="1"/>
    <col min="14" max="16384" width="11.42578125" style="3"/>
  </cols>
  <sheetData>
    <row r="1" spans="1:17" ht="23.25" customHeight="1" x14ac:dyDescent="0.35">
      <c r="C1" s="467" t="s">
        <v>168</v>
      </c>
      <c r="D1" s="467"/>
      <c r="E1" s="467"/>
      <c r="F1" s="467"/>
      <c r="G1" s="467"/>
      <c r="H1" s="467"/>
      <c r="I1" s="467"/>
      <c r="J1" s="467"/>
      <c r="K1" s="45"/>
      <c r="L1" s="461"/>
      <c r="M1" s="461"/>
    </row>
    <row r="2" spans="1:17" x14ac:dyDescent="0.2">
      <c r="L2" s="9"/>
      <c r="M2" s="9"/>
    </row>
    <row r="3" spans="1:17" ht="5.25" customHeight="1" x14ac:dyDescent="0.2">
      <c r="C3" s="80"/>
      <c r="G3" s="80"/>
      <c r="L3" s="9"/>
      <c r="M3" s="9"/>
    </row>
    <row r="4" spans="1:17" ht="5.25" customHeight="1" x14ac:dyDescent="0.2">
      <c r="C4" s="80"/>
      <c r="G4" s="80"/>
      <c r="L4" s="9"/>
      <c r="M4" s="9"/>
    </row>
    <row r="5" spans="1:17" ht="17.25" customHeight="1" x14ac:dyDescent="0.35">
      <c r="C5" s="462" t="s">
        <v>78</v>
      </c>
      <c r="D5" s="462"/>
      <c r="E5" s="463" t="str">
        <f>Perfil_Egreso!B11</f>
        <v>Industrias Alimentarias</v>
      </c>
      <c r="F5" s="463"/>
      <c r="G5" s="463"/>
      <c r="H5" s="463"/>
      <c r="I5" s="463"/>
      <c r="J5" s="463"/>
      <c r="K5" s="48"/>
      <c r="L5" s="464" t="s">
        <v>77</v>
      </c>
      <c r="M5" s="464"/>
    </row>
    <row r="6" spans="1:17" ht="6" customHeight="1" x14ac:dyDescent="0.2">
      <c r="C6" s="49"/>
      <c r="D6" s="49"/>
      <c r="G6" s="46"/>
    </row>
    <row r="7" spans="1:17" s="2" customFormat="1" ht="44.25" customHeight="1" x14ac:dyDescent="0.2">
      <c r="A7" s="92"/>
      <c r="B7" s="50"/>
      <c r="D7" s="465" t="s">
        <v>76</v>
      </c>
      <c r="E7" s="465"/>
      <c r="F7" s="465"/>
      <c r="G7" s="91"/>
      <c r="H7" s="465" t="s">
        <v>75</v>
      </c>
      <c r="I7" s="465"/>
      <c r="J7" s="465"/>
      <c r="K7" s="51"/>
      <c r="L7" s="11"/>
      <c r="M7" s="11"/>
      <c r="O7" s="436" t="s">
        <v>4</v>
      </c>
      <c r="P7" s="436"/>
      <c r="Q7" s="436"/>
    </row>
    <row r="8" spans="1:17" s="47" customFormat="1" ht="5.25" customHeight="1" x14ac:dyDescent="0.2">
      <c r="A8" s="92"/>
      <c r="B8" s="50"/>
      <c r="C8" s="52"/>
      <c r="D8" s="53"/>
      <c r="E8" s="53"/>
      <c r="F8" s="53"/>
      <c r="G8" s="52"/>
      <c r="H8" s="53"/>
      <c r="I8" s="53"/>
      <c r="J8" s="53"/>
      <c r="K8" s="51"/>
      <c r="L8" s="12"/>
      <c r="M8" s="12"/>
    </row>
    <row r="9" spans="1:17" ht="35.25" customHeight="1" x14ac:dyDescent="0.2">
      <c r="A9" s="216" t="s">
        <v>73</v>
      </c>
      <c r="B9" s="209" t="s">
        <v>110</v>
      </c>
      <c r="C9" s="209" t="s">
        <v>108</v>
      </c>
      <c r="D9" s="209" t="s">
        <v>71</v>
      </c>
      <c r="E9" s="209" t="s">
        <v>70</v>
      </c>
      <c r="F9" s="209" t="s">
        <v>69</v>
      </c>
      <c r="G9" s="209" t="s">
        <v>109</v>
      </c>
      <c r="H9" s="209" t="s">
        <v>71</v>
      </c>
      <c r="I9" s="209" t="s">
        <v>70</v>
      </c>
      <c r="J9" s="209" t="s">
        <v>69</v>
      </c>
      <c r="K9" s="79" t="s">
        <v>115</v>
      </c>
      <c r="L9" s="190" t="s">
        <v>72</v>
      </c>
      <c r="M9" s="190" t="s">
        <v>74</v>
      </c>
    </row>
    <row r="10" spans="1:17" s="54" customFormat="1" ht="39.950000000000003" customHeight="1" x14ac:dyDescent="0.25">
      <c r="A10" s="459" t="s">
        <v>68</v>
      </c>
      <c r="B10" s="466" t="s">
        <v>101</v>
      </c>
      <c r="C10" s="468" t="s">
        <v>254</v>
      </c>
      <c r="D10" s="437" t="s">
        <v>255</v>
      </c>
      <c r="E10" s="394" t="s">
        <v>256</v>
      </c>
      <c r="F10" s="394" t="s">
        <v>257</v>
      </c>
      <c r="G10" s="246" t="s">
        <v>903</v>
      </c>
      <c r="H10" s="217" t="s">
        <v>385</v>
      </c>
      <c r="I10" s="245" t="s">
        <v>860</v>
      </c>
      <c r="J10" s="245" t="s">
        <v>861</v>
      </c>
      <c r="K10" s="218"/>
      <c r="L10" s="439" t="str">
        <f>CONCATENATE(C10," ",D10," ",E10," ",F10," ",C11," ",D11," ",E11," ",F11)</f>
        <v xml:space="preserve">UC1. C1    Almacenar  materias primas  de acuerdo a normas vigentes  y protocolos de la empresa.    </v>
      </c>
      <c r="M10" s="214" t="str">
        <f>CONCATENATE(G10," ",H10," ",I10," ",J10)</f>
        <v xml:space="preserve">C1.I1 Identifica la indumentaria, materiales, equipos, herramientas e instrumentos,   de acuerdo a los procedimientos establecidos por la empresa, plan de producción y normativa </v>
      </c>
      <c r="O10" s="396" t="s">
        <v>893</v>
      </c>
      <c r="P10" s="396"/>
      <c r="Q10" s="396"/>
    </row>
    <row r="11" spans="1:17" s="54" customFormat="1" ht="39.950000000000003" customHeight="1" x14ac:dyDescent="0.25">
      <c r="A11" s="459"/>
      <c r="B11" s="466"/>
      <c r="C11" s="468"/>
      <c r="D11" s="437"/>
      <c r="E11" s="394"/>
      <c r="F11" s="394"/>
      <c r="G11" s="217" t="s">
        <v>904</v>
      </c>
      <c r="H11" s="217" t="s">
        <v>386</v>
      </c>
      <c r="I11" s="245" t="s">
        <v>388</v>
      </c>
      <c r="J11" s="245" t="s">
        <v>389</v>
      </c>
      <c r="K11" s="218"/>
      <c r="L11" s="439"/>
      <c r="M11" s="214" t="str">
        <f t="shared" ref="M11:M33" si="0">CONCATENATE(G11," ",H11," ",I11," ",J11)</f>
        <v>C1.I2  Selecciona  apropiadamente la indumentaria materiales y equipos, herramientas  instrumentos,   de acuerdo al proceso productivo</v>
      </c>
      <c r="O11" s="396"/>
      <c r="P11" s="396"/>
      <c r="Q11" s="396"/>
    </row>
    <row r="12" spans="1:17" s="54" customFormat="1" ht="39.950000000000003" customHeight="1" x14ac:dyDescent="0.25">
      <c r="A12" s="459"/>
      <c r="B12" s="466"/>
      <c r="C12" s="468"/>
      <c r="D12" s="437"/>
      <c r="E12" s="394"/>
      <c r="F12" s="394"/>
      <c r="G12" s="217" t="s">
        <v>905</v>
      </c>
      <c r="H12" s="217" t="s">
        <v>387</v>
      </c>
      <c r="I12" s="245" t="s">
        <v>863</v>
      </c>
      <c r="J12" s="245" t="s">
        <v>862</v>
      </c>
      <c r="K12" s="218"/>
      <c r="L12" s="439"/>
      <c r="M12" s="214" t="str">
        <f t="shared" si="0"/>
        <v>C1.I3 Verifica   las condiciones óptimas de las áreas de almacenamiento, recepción de la materia prima y personal involucrado en la operación  de acuerdo al proceso productivo</v>
      </c>
      <c r="O12" s="396"/>
      <c r="P12" s="396"/>
      <c r="Q12" s="396"/>
    </row>
    <row r="13" spans="1:17" s="54" customFormat="1" ht="39.950000000000003" customHeight="1" x14ac:dyDescent="0.25">
      <c r="A13" s="459"/>
      <c r="B13" s="466"/>
      <c r="C13" s="468"/>
      <c r="D13" s="437"/>
      <c r="E13" s="394"/>
      <c r="F13" s="394"/>
      <c r="G13" s="217" t="s">
        <v>906</v>
      </c>
      <c r="H13" s="217" t="s">
        <v>874</v>
      </c>
      <c r="I13" s="245" t="s">
        <v>864</v>
      </c>
      <c r="J13" s="245" t="s">
        <v>865</v>
      </c>
      <c r="K13" s="218"/>
      <c r="L13" s="439"/>
      <c r="M13" s="214" t="str">
        <f t="shared" si="0"/>
        <v>C1.I4 Acondiciona las áreas de almacenamiento y recepción de materias primas  de acuerdos a normas vigentes y protocolos de la empresa.</v>
      </c>
      <c r="O13" s="396"/>
      <c r="P13" s="396"/>
      <c r="Q13" s="396"/>
    </row>
    <row r="14" spans="1:17" s="54" customFormat="1" ht="39.950000000000003" customHeight="1" x14ac:dyDescent="0.25">
      <c r="A14" s="459" t="s">
        <v>68</v>
      </c>
      <c r="B14" s="448" t="s">
        <v>101</v>
      </c>
      <c r="C14" s="468" t="s">
        <v>258</v>
      </c>
      <c r="D14" s="437" t="s">
        <v>259</v>
      </c>
      <c r="E14" s="394" t="s">
        <v>990</v>
      </c>
      <c r="F14" s="394" t="s">
        <v>260</v>
      </c>
      <c r="G14" s="217" t="s">
        <v>895</v>
      </c>
      <c r="H14" s="217" t="s">
        <v>387</v>
      </c>
      <c r="I14" s="245" t="s">
        <v>866</v>
      </c>
      <c r="J14" s="245" t="s">
        <v>867</v>
      </c>
      <c r="K14" s="218"/>
      <c r="L14" s="439" t="str">
        <f>CONCATENATE(C14," ",D14," ",E14," ",F14," ",C15," ",D15," ",E15," ",F15)</f>
        <v xml:space="preserve">UC1.C2  Recepcionar materia primas,   considerando las especificaciones técnicas y  las buenas prácticas de manufactura    </v>
      </c>
      <c r="M14" s="214" t="str">
        <f t="shared" si="0"/>
        <v>C2.I1  Verifica  el estado de la materias prima,    de acuerdo a las características físicas y protocolo de la empresa</v>
      </c>
      <c r="O14" s="396" t="s">
        <v>989</v>
      </c>
      <c r="P14" s="396"/>
      <c r="Q14" s="396"/>
    </row>
    <row r="15" spans="1:17" s="54" customFormat="1" ht="50.1" customHeight="1" x14ac:dyDescent="0.25">
      <c r="A15" s="459"/>
      <c r="B15" s="448"/>
      <c r="C15" s="468"/>
      <c r="D15" s="437"/>
      <c r="E15" s="394"/>
      <c r="F15" s="394"/>
      <c r="G15" s="217" t="s">
        <v>896</v>
      </c>
      <c r="H15" s="217" t="s">
        <v>390</v>
      </c>
      <c r="I15" s="245" t="s">
        <v>868</v>
      </c>
      <c r="J15" s="245" t="s">
        <v>869</v>
      </c>
      <c r="K15" s="218"/>
      <c r="L15" s="439"/>
      <c r="M15" s="214" t="str">
        <f t="shared" si="0"/>
        <v>C2.I2 Registra  el ingreso de la materia prima,   de acuerdo a los procedimientos establecidos por la empresa las buenas prácticas de manufactura (BPM) y  las buenas prácticas de manufactura teniendo en cuenta la normativa vigente.</v>
      </c>
      <c r="O15" s="396"/>
      <c r="P15" s="396"/>
      <c r="Q15" s="396"/>
    </row>
    <row r="16" spans="1:17" s="54" customFormat="1" ht="50.1" customHeight="1" x14ac:dyDescent="0.25">
      <c r="A16" s="459"/>
      <c r="B16" s="448"/>
      <c r="C16" s="468"/>
      <c r="D16" s="437"/>
      <c r="E16" s="394"/>
      <c r="F16" s="394"/>
      <c r="G16" s="217" t="s">
        <v>897</v>
      </c>
      <c r="H16" s="217" t="s">
        <v>391</v>
      </c>
      <c r="I16" s="245" t="s">
        <v>870</v>
      </c>
      <c r="J16" s="245" t="s">
        <v>871</v>
      </c>
      <c r="K16" s="218"/>
      <c r="L16" s="439"/>
      <c r="M16" s="214" t="str">
        <f t="shared" si="0"/>
        <v>C2.I3 Deriva la materia prima a la línea de producción asignada,   de acuerdo al plan de producción y  las buenas prácticas de manufactura procedimientos establecidos por la empresa.</v>
      </c>
      <c r="O16" s="396"/>
      <c r="P16" s="396"/>
      <c r="Q16" s="396"/>
    </row>
    <row r="17" spans="1:17" s="54" customFormat="1" ht="50.1" customHeight="1" x14ac:dyDescent="0.25">
      <c r="A17" s="459"/>
      <c r="B17" s="448"/>
      <c r="C17" s="468"/>
      <c r="D17" s="437"/>
      <c r="E17" s="394"/>
      <c r="F17" s="394"/>
      <c r="G17" s="217" t="s">
        <v>898</v>
      </c>
      <c r="H17" s="217" t="s">
        <v>342</v>
      </c>
      <c r="I17" s="245" t="s">
        <v>872</v>
      </c>
      <c r="J17" s="245" t="s">
        <v>873</v>
      </c>
      <c r="K17" s="218"/>
      <c r="L17" s="439"/>
      <c r="M17" s="214" t="str">
        <f t="shared" si="0"/>
        <v>C2.I4 Examina las condiciones de transporte de materia prima,    de acuerdo a las normas vigentes y  las buenas prácticas de manufactura protocolo de la empresa.</v>
      </c>
      <c r="O17" s="396"/>
      <c r="P17" s="396"/>
      <c r="Q17" s="396"/>
    </row>
    <row r="18" spans="1:17" s="54" customFormat="1" ht="39.950000000000003" customHeight="1" x14ac:dyDescent="0.25">
      <c r="A18" s="459" t="s">
        <v>68</v>
      </c>
      <c r="B18" s="448" t="s">
        <v>101</v>
      </c>
      <c r="C18" s="437" t="s">
        <v>261</v>
      </c>
      <c r="D18" s="437" t="s">
        <v>262</v>
      </c>
      <c r="E18" s="394" t="s">
        <v>263</v>
      </c>
      <c r="F18" s="394" t="s">
        <v>264</v>
      </c>
      <c r="G18" s="217" t="s">
        <v>899</v>
      </c>
      <c r="H18" s="217" t="s">
        <v>385</v>
      </c>
      <c r="I18" s="213" t="s">
        <v>394</v>
      </c>
      <c r="J18" s="213" t="s">
        <v>395</v>
      </c>
      <c r="K18" s="218"/>
      <c r="L18" s="439" t="str">
        <f>CONCATENATE(C18," ",D18," ",E18," ",F18," ",C19," ",D19," ",E19," ",F19)</f>
        <v xml:space="preserve">UC1.C3  Explicar as características de la materia  prima de uso en la industria alimentaria  según su composición físico químicas  y organoléptica .    </v>
      </c>
      <c r="M18" s="214" t="str">
        <f t="shared" si="0"/>
        <v>C3.I1 Identifica las condiciones y características básicas que deben reunir las materias primas   según normatividad vigente</v>
      </c>
      <c r="O18" s="396" t="s">
        <v>894</v>
      </c>
      <c r="P18" s="396"/>
      <c r="Q18" s="396"/>
    </row>
    <row r="19" spans="1:17" s="54" customFormat="1" ht="39.950000000000003" customHeight="1" x14ac:dyDescent="0.25">
      <c r="A19" s="459"/>
      <c r="B19" s="448"/>
      <c r="C19" s="437"/>
      <c r="D19" s="437"/>
      <c r="E19" s="394"/>
      <c r="F19" s="394"/>
      <c r="G19" s="217" t="s">
        <v>900</v>
      </c>
      <c r="H19" s="217" t="s">
        <v>392</v>
      </c>
      <c r="I19" s="213" t="s">
        <v>396</v>
      </c>
      <c r="J19" s="213" t="s">
        <v>397</v>
      </c>
      <c r="K19" s="218"/>
      <c r="L19" s="439"/>
      <c r="M19" s="214" t="str">
        <f t="shared" si="0"/>
        <v>C3I2 Maneja   instrumentos o aparatos sencillos, según normatividad vigente</v>
      </c>
      <c r="O19" s="396"/>
      <c r="P19" s="396"/>
      <c r="Q19" s="396"/>
    </row>
    <row r="20" spans="1:17" s="54" customFormat="1" ht="39.950000000000003" customHeight="1" x14ac:dyDescent="0.25">
      <c r="A20" s="459"/>
      <c r="B20" s="448"/>
      <c r="C20" s="437"/>
      <c r="D20" s="437"/>
      <c r="E20" s="394"/>
      <c r="F20" s="394"/>
      <c r="G20" s="217" t="s">
        <v>901</v>
      </c>
      <c r="H20" s="217" t="s">
        <v>393</v>
      </c>
      <c r="I20" s="213" t="s">
        <v>398</v>
      </c>
      <c r="J20" s="213" t="s">
        <v>399</v>
      </c>
      <c r="K20" s="218"/>
      <c r="L20" s="439"/>
      <c r="M20" s="214" t="str">
        <f t="shared" si="0"/>
        <v>C3.I3 Describe  la composición de las materias primas, según el origen y función.</v>
      </c>
      <c r="O20" s="396"/>
      <c r="P20" s="396"/>
      <c r="Q20" s="396"/>
    </row>
    <row r="21" spans="1:17" s="54" customFormat="1" ht="39.950000000000003" customHeight="1" x14ac:dyDescent="0.25">
      <c r="A21" s="459" t="s">
        <v>68</v>
      </c>
      <c r="B21" s="448" t="s">
        <v>101</v>
      </c>
      <c r="C21" s="437" t="s">
        <v>265</v>
      </c>
      <c r="D21" s="437" t="s">
        <v>266</v>
      </c>
      <c r="E21" s="394" t="s">
        <v>351</v>
      </c>
      <c r="F21" s="394" t="s">
        <v>267</v>
      </c>
      <c r="G21" s="217" t="s">
        <v>902</v>
      </c>
      <c r="H21" s="217" t="s">
        <v>393</v>
      </c>
      <c r="I21" s="213" t="s">
        <v>402</v>
      </c>
      <c r="J21" s="213" t="s">
        <v>403</v>
      </c>
      <c r="K21" s="218"/>
      <c r="L21" s="439" t="str">
        <f>CONCATENATE(C21," ",D21," ",E21," ",F21," ",C22," ",D22," ",E22," ",F22)</f>
        <v xml:space="preserve">UC2.C1 Realizar las operaciones preliminares  a la clasificación y selección garantizando la disponibilidad de  insumos, maquinarias y materiales, materiales,   considerando los protocolos de la empresa.       </v>
      </c>
      <c r="M21" s="214" t="str">
        <f t="shared" si="0"/>
        <v>C1.I1  Describe  el procedimiento de las operaciones preliminares a ejecutar, según el tipo de materia prima</v>
      </c>
      <c r="O21" s="396" t="s">
        <v>875</v>
      </c>
      <c r="P21" s="396"/>
      <c r="Q21" s="396"/>
    </row>
    <row r="22" spans="1:17" s="54" customFormat="1" ht="50.1" customHeight="1" x14ac:dyDescent="0.25">
      <c r="A22" s="459"/>
      <c r="B22" s="448"/>
      <c r="C22" s="437"/>
      <c r="D22" s="437"/>
      <c r="E22" s="394"/>
      <c r="F22" s="394"/>
      <c r="G22" s="217" t="s">
        <v>904</v>
      </c>
      <c r="H22" s="217" t="s">
        <v>400</v>
      </c>
      <c r="I22" s="213" t="s">
        <v>404</v>
      </c>
      <c r="J22" s="213" t="s">
        <v>405</v>
      </c>
      <c r="K22" s="218"/>
      <c r="L22" s="439"/>
      <c r="M22" s="214" t="str">
        <f t="shared" si="0"/>
        <v>C1.I2  Realiza  la limpieza y desinfección de los materiales y equipos  según el plan de producción y  las buenas prácticas de manufactura (BPM).</v>
      </c>
      <c r="O22" s="396"/>
      <c r="P22" s="396"/>
      <c r="Q22" s="396"/>
    </row>
    <row r="23" spans="1:17" s="54" customFormat="1" ht="54.95" customHeight="1" x14ac:dyDescent="0.25">
      <c r="A23" s="459"/>
      <c r="B23" s="448"/>
      <c r="C23" s="437"/>
      <c r="D23" s="437"/>
      <c r="E23" s="394"/>
      <c r="F23" s="394"/>
      <c r="G23" s="217" t="s">
        <v>905</v>
      </c>
      <c r="H23" s="217" t="s">
        <v>401</v>
      </c>
      <c r="I23" s="213" t="s">
        <v>406</v>
      </c>
      <c r="J23" s="213" t="s">
        <v>407</v>
      </c>
      <c r="K23" s="218"/>
      <c r="L23" s="439"/>
      <c r="M23" s="214" t="str">
        <f t="shared" si="0"/>
        <v>C1.I3 Utiliza los materiales y equipos de acuerdo al producto a procesar (lácteos, cárnicos, frutas, hortalizas, legumbres, cereales y recursos hidrobiológicos),  según el plan de producción y las buenas prácticas de manufactura (BPM) y  la normativa vigente.</v>
      </c>
      <c r="O23" s="396"/>
      <c r="P23" s="396"/>
      <c r="Q23" s="396"/>
    </row>
    <row r="24" spans="1:17" s="54" customFormat="1" ht="50.1" customHeight="1" x14ac:dyDescent="0.25">
      <c r="A24" s="459" t="s">
        <v>68</v>
      </c>
      <c r="B24" s="448" t="s">
        <v>101</v>
      </c>
      <c r="C24" s="445" t="s">
        <v>268</v>
      </c>
      <c r="D24" s="445" t="s">
        <v>266</v>
      </c>
      <c r="E24" s="444" t="s">
        <v>269</v>
      </c>
      <c r="F24" s="444" t="s">
        <v>987</v>
      </c>
      <c r="G24" s="217" t="s">
        <v>907</v>
      </c>
      <c r="H24" s="217" t="s">
        <v>408</v>
      </c>
      <c r="I24" s="213" t="s">
        <v>410</v>
      </c>
      <c r="J24" s="213" t="s">
        <v>411</v>
      </c>
      <c r="K24" s="218"/>
      <c r="L24" s="440" t="str">
        <f>CONCATENATE(C24," ",D24," ",E24," ",F24," ",C25," ",D25," ",E25," ",F25)</f>
        <v xml:space="preserve">UC2.C2  Realizar el proceso de clasificación y selección de la materia prima   considerando, la sanitización    </v>
      </c>
      <c r="M24" s="214" t="str">
        <f t="shared" si="0"/>
        <v>C2.I1 Evalúa los aspectos físico y organolépticos de las materias primas, verificando el cumplimiento de los parámetros de calidad,  según el plan de producción, especificaciones técnicas y el manual HACCP de la empresa</v>
      </c>
      <c r="O24" s="438" t="s">
        <v>988</v>
      </c>
      <c r="P24" s="438"/>
      <c r="Q24" s="438"/>
    </row>
    <row r="25" spans="1:17" s="54" customFormat="1" ht="50.1" customHeight="1" x14ac:dyDescent="0.25">
      <c r="A25" s="459"/>
      <c r="B25" s="448"/>
      <c r="C25" s="445"/>
      <c r="D25" s="445"/>
      <c r="E25" s="444"/>
      <c r="F25" s="444"/>
      <c r="G25" s="217" t="s">
        <v>896</v>
      </c>
      <c r="H25" s="217" t="s">
        <v>341</v>
      </c>
      <c r="I25" s="213" t="s">
        <v>412</v>
      </c>
      <c r="J25" s="213" t="s">
        <v>413</v>
      </c>
      <c r="K25" s="218"/>
      <c r="L25" s="441"/>
      <c r="M25" s="214" t="str">
        <f t="shared" si="0"/>
        <v>C2.I2 Selecciona materia prima para garantizar el abastecimiento a la línea de proceso.   de acuerdo a los parámetros de calidad  especificaciones técnicas</v>
      </c>
      <c r="O25" s="438"/>
      <c r="P25" s="438"/>
      <c r="Q25" s="438"/>
    </row>
    <row r="26" spans="1:17" s="54" customFormat="1" ht="50.1" customHeight="1" x14ac:dyDescent="0.25">
      <c r="A26" s="459"/>
      <c r="B26" s="448"/>
      <c r="C26" s="445"/>
      <c r="D26" s="445"/>
      <c r="E26" s="444"/>
      <c r="F26" s="444"/>
      <c r="G26" s="217" t="s">
        <v>897</v>
      </c>
      <c r="H26" s="217" t="s">
        <v>409</v>
      </c>
      <c r="I26" s="213" t="s">
        <v>414</v>
      </c>
      <c r="J26" s="213" t="s">
        <v>415</v>
      </c>
      <c r="K26" s="218"/>
      <c r="L26" s="442"/>
      <c r="M26" s="214" t="str">
        <f t="shared" si="0"/>
        <v>C2.I3 Opera equipos y maquinarias de selección y clasificación,  considerando criterios de inocuidad de productos y  sanitización
de equipos y maquinarias, destino y pautas de comercialización</v>
      </c>
      <c r="O26" s="438"/>
      <c r="P26" s="438"/>
      <c r="Q26" s="438"/>
    </row>
    <row r="27" spans="1:17" s="46" customFormat="1" ht="50.1" customHeight="1" x14ac:dyDescent="0.2">
      <c r="A27" s="460" t="s">
        <v>68</v>
      </c>
      <c r="B27" s="426" t="s">
        <v>102</v>
      </c>
      <c r="C27" s="395" t="s">
        <v>929</v>
      </c>
      <c r="D27" s="395" t="s">
        <v>930</v>
      </c>
      <c r="E27" s="401" t="s">
        <v>931</v>
      </c>
      <c r="F27" s="401" t="s">
        <v>932</v>
      </c>
      <c r="G27" s="247" t="s">
        <v>903</v>
      </c>
      <c r="H27" s="217" t="s">
        <v>933</v>
      </c>
      <c r="I27" s="213" t="s">
        <v>934</v>
      </c>
      <c r="J27" s="213" t="s">
        <v>935</v>
      </c>
      <c r="K27" s="218"/>
      <c r="L27" s="385" t="s">
        <v>1002</v>
      </c>
      <c r="M27" s="214" t="str">
        <f t="shared" si="0"/>
        <v>C1.I1 Expresa  conceptos, ideas, sentimientos  y hechos en forma oral,  en situaciones vinculadas a su entorno personal y profesional  respetando la interculturalidad lingüística.</v>
      </c>
      <c r="O27" s="396" t="s">
        <v>1004</v>
      </c>
      <c r="P27" s="396"/>
      <c r="Q27" s="396"/>
    </row>
    <row r="28" spans="1:17" s="46" customFormat="1" ht="50.1" customHeight="1" x14ac:dyDescent="0.2">
      <c r="A28" s="425"/>
      <c r="B28" s="427"/>
      <c r="C28" s="398"/>
      <c r="D28" s="398"/>
      <c r="E28" s="402"/>
      <c r="F28" s="402"/>
      <c r="G28" s="247" t="s">
        <v>904</v>
      </c>
      <c r="H28" s="217" t="s">
        <v>557</v>
      </c>
      <c r="I28" s="212" t="s">
        <v>980</v>
      </c>
      <c r="J28" s="213" t="s">
        <v>981</v>
      </c>
      <c r="K28" s="218"/>
      <c r="L28" s="386"/>
      <c r="M28" s="214" t="str">
        <f t="shared" si="0"/>
        <v>C1.I2 Interpreta  información de manera oral  en situaciones vinculadas a su entorno personal y profesional ,  utilizando técnicas de comunicación y reconociendo la intención de su interlocutor.</v>
      </c>
      <c r="O28" s="396"/>
      <c r="P28" s="396"/>
      <c r="Q28" s="396"/>
    </row>
    <row r="29" spans="1:17" s="46" customFormat="1" ht="50.1" customHeight="1" x14ac:dyDescent="0.2">
      <c r="A29" s="425"/>
      <c r="B29" s="427"/>
      <c r="C29" s="398"/>
      <c r="D29" s="398"/>
      <c r="E29" s="402"/>
      <c r="F29" s="402"/>
      <c r="G29" s="247" t="s">
        <v>905</v>
      </c>
      <c r="H29" s="217" t="s">
        <v>555</v>
      </c>
      <c r="I29" s="213" t="s">
        <v>936</v>
      </c>
      <c r="J29" s="213" t="s">
        <v>937</v>
      </c>
      <c r="K29" s="218"/>
      <c r="L29" s="386"/>
      <c r="M29" s="214" t="str">
        <f t="shared" si="0"/>
        <v>C1.I3 Utiliza  estrategias de escucha activa y asertiva en situaciones vinculadas a su entorno personal y profesional,  sin estereotipos de género u otros.</v>
      </c>
      <c r="O29" s="396"/>
      <c r="P29" s="396"/>
      <c r="Q29" s="396"/>
    </row>
    <row r="30" spans="1:17" s="46" customFormat="1" ht="50.1" customHeight="1" x14ac:dyDescent="0.2">
      <c r="A30" s="425"/>
      <c r="B30" s="435"/>
      <c r="C30" s="398"/>
      <c r="D30" s="398"/>
      <c r="E30" s="402"/>
      <c r="F30" s="402"/>
      <c r="G30" s="249" t="s">
        <v>906</v>
      </c>
      <c r="H30" s="217" t="s">
        <v>441</v>
      </c>
      <c r="I30" s="213" t="s">
        <v>938</v>
      </c>
      <c r="J30" s="213" t="s">
        <v>939</v>
      </c>
      <c r="K30" s="218"/>
      <c r="L30" s="387"/>
      <c r="M30" s="214" t="str">
        <f t="shared" si="0"/>
        <v xml:space="preserve">C1.I4 Aplica  los  elementos de la comunicación efectiva vinculados a su entorno personal y laboral,  teniendo en cuenta la intención comunicativa. </v>
      </c>
      <c r="O30" s="396"/>
      <c r="P30" s="396"/>
      <c r="Q30" s="396"/>
    </row>
    <row r="31" spans="1:17" s="46" customFormat="1" ht="50.1" customHeight="1" x14ac:dyDescent="0.2">
      <c r="A31" s="460" t="s">
        <v>68</v>
      </c>
      <c r="B31" s="426" t="s">
        <v>102</v>
      </c>
      <c r="C31" s="428" t="s">
        <v>944</v>
      </c>
      <c r="D31" s="428" t="s">
        <v>270</v>
      </c>
      <c r="E31" s="401" t="s">
        <v>949</v>
      </c>
      <c r="F31" s="401" t="s">
        <v>948</v>
      </c>
      <c r="G31" s="250" t="s">
        <v>903</v>
      </c>
      <c r="H31" s="217" t="s">
        <v>401</v>
      </c>
      <c r="I31" s="213" t="s">
        <v>966</v>
      </c>
      <c r="J31" s="213" t="s">
        <v>967</v>
      </c>
      <c r="K31" s="218"/>
      <c r="L31" s="385" t="s">
        <v>1000</v>
      </c>
      <c r="M31" s="214" t="str">
        <f t="shared" si="0"/>
        <v>C1.I1 Utiliza  aplicaciones de internet para la búsqueda de la información,  aplicando criterios para la selección de información y el respeto a la propiedad intelectual</v>
      </c>
      <c r="O31" s="443" t="s">
        <v>1005</v>
      </c>
      <c r="P31" s="443"/>
      <c r="Q31" s="443"/>
    </row>
    <row r="32" spans="1:17" s="46" customFormat="1" ht="50.1" customHeight="1" x14ac:dyDescent="0.2">
      <c r="A32" s="425"/>
      <c r="B32" s="427"/>
      <c r="C32" s="429"/>
      <c r="D32" s="429"/>
      <c r="E32" s="402"/>
      <c r="F32" s="402"/>
      <c r="G32" s="250" t="s">
        <v>904</v>
      </c>
      <c r="H32" s="217" t="s">
        <v>401</v>
      </c>
      <c r="I32" s="213" t="s">
        <v>968</v>
      </c>
      <c r="J32" s="213" t="s">
        <v>969</v>
      </c>
      <c r="K32" s="218"/>
      <c r="L32" s="386"/>
      <c r="M32" s="214" t="str">
        <f t="shared" si="0"/>
        <v>C1.I2 Utiliza  la herramientas web 2.0 para  publicar y compartir presentaciones relacionada a su especialidad</v>
      </c>
      <c r="O32" s="443"/>
      <c r="P32" s="443"/>
      <c r="Q32" s="443"/>
    </row>
    <row r="33" spans="1:28" s="46" customFormat="1" ht="50.1" customHeight="1" x14ac:dyDescent="0.2">
      <c r="A33" s="425"/>
      <c r="B33" s="435"/>
      <c r="C33" s="430"/>
      <c r="D33" s="430"/>
      <c r="E33" s="403"/>
      <c r="F33" s="403"/>
      <c r="G33" s="250" t="s">
        <v>905</v>
      </c>
      <c r="H33" s="217" t="s">
        <v>401</v>
      </c>
      <c r="I33" s="213" t="s">
        <v>970</v>
      </c>
      <c r="J33" s="213" t="s">
        <v>971</v>
      </c>
      <c r="K33" s="218"/>
      <c r="L33" s="386"/>
      <c r="M33" s="214" t="str">
        <f t="shared" si="0"/>
        <v>C1.I3 Utiliza  aplicaciones para la comunicación y colaboración de acuerdo a la necesidad de información,  con responsabilidad y ética profesional</v>
      </c>
      <c r="O33" s="443"/>
      <c r="P33" s="443"/>
      <c r="Q33" s="443"/>
    </row>
    <row r="34" spans="1:28" x14ac:dyDescent="0.2">
      <c r="A34" s="55"/>
      <c r="B34" s="55"/>
      <c r="C34" s="125"/>
      <c r="D34" s="126"/>
      <c r="E34" s="126"/>
      <c r="F34" s="126"/>
      <c r="G34" s="126"/>
      <c r="H34" s="126"/>
      <c r="I34" s="126"/>
      <c r="J34" s="126"/>
      <c r="K34" s="127"/>
      <c r="L34" s="128"/>
      <c r="M34" s="128" t="str">
        <f t="shared" ref="M34:M39" si="1">CONCATENATE(G34," ",H34," ",I34," ",J34)</f>
        <v xml:space="preserve">   </v>
      </c>
      <c r="O34" s="252"/>
      <c r="P34" s="252"/>
      <c r="Q34" s="252"/>
    </row>
    <row r="35" spans="1:28" s="54" customFormat="1" ht="39.950000000000003" customHeight="1" x14ac:dyDescent="0.25">
      <c r="A35" s="458" t="s">
        <v>79</v>
      </c>
      <c r="B35" s="448" t="s">
        <v>101</v>
      </c>
      <c r="C35" s="437" t="s">
        <v>271</v>
      </c>
      <c r="D35" s="437" t="s">
        <v>272</v>
      </c>
      <c r="E35" s="396" t="s">
        <v>273</v>
      </c>
      <c r="F35" s="396" t="s">
        <v>273</v>
      </c>
      <c r="G35" s="217" t="s">
        <v>902</v>
      </c>
      <c r="H35" s="217" t="s">
        <v>433</v>
      </c>
      <c r="I35" s="212" t="s">
        <v>436</v>
      </c>
      <c r="J35" s="213" t="s">
        <v>437</v>
      </c>
      <c r="K35" s="218"/>
      <c r="L35" s="439" t="str">
        <f>CONCATENATE(C35," ",D35," ",E35," ",F35," ",C36," ",D36," ",E36," ",F36)</f>
        <v xml:space="preserve">UC8.C1.   Verificar   los parámetros de los  sistemas de calidad  en producción de alimentos,  según protocolos de la  empresa y   los parámetros de los  sistemas de calidad  en producción de alimentos,  según protocolos de la  empresa y    </v>
      </c>
      <c r="M35" s="215" t="str">
        <f t="shared" si="1"/>
        <v>C1.I1  Establece  las causas de deterioro de alimentos según  peligros físicos, químicos y
microbiológicos</v>
      </c>
      <c r="O35" s="396" t="s">
        <v>876</v>
      </c>
      <c r="P35" s="396"/>
      <c r="Q35" s="396"/>
    </row>
    <row r="36" spans="1:28" s="54" customFormat="1" ht="39.950000000000003" customHeight="1" x14ac:dyDescent="0.25">
      <c r="A36" s="458"/>
      <c r="B36" s="448"/>
      <c r="C36" s="437"/>
      <c r="D36" s="437"/>
      <c r="E36" s="396"/>
      <c r="F36" s="396"/>
      <c r="G36" s="217" t="s">
        <v>904</v>
      </c>
      <c r="H36" s="217" t="s">
        <v>434</v>
      </c>
      <c r="I36" s="212" t="s">
        <v>438</v>
      </c>
      <c r="J36" s="213" t="s">
        <v>439</v>
      </c>
      <c r="K36" s="218"/>
      <c r="L36" s="439"/>
      <c r="M36" s="215" t="str">
        <f t="shared" si="1"/>
        <v>C1.I2 Ejecuta   procedimientos estándares  de acuerdo a las Buenas Practicas de Manufactura , Plan POES, ISO 9001, ISO 22000,ISO 14001,OHSAS 18001 y documentos relacionados</v>
      </c>
      <c r="O36" s="396"/>
      <c r="P36" s="396"/>
      <c r="Q36" s="396"/>
    </row>
    <row r="37" spans="1:28" s="54" customFormat="1" ht="39.950000000000003" customHeight="1" x14ac:dyDescent="0.25">
      <c r="A37" s="458"/>
      <c r="B37" s="448"/>
      <c r="C37" s="437"/>
      <c r="D37" s="437"/>
      <c r="E37" s="396"/>
      <c r="F37" s="396"/>
      <c r="G37" s="217" t="s">
        <v>905</v>
      </c>
      <c r="H37" s="217" t="s">
        <v>435</v>
      </c>
      <c r="I37" s="213" t="s">
        <v>855</v>
      </c>
      <c r="J37" s="213" t="s">
        <v>440</v>
      </c>
      <c r="K37" s="218"/>
      <c r="L37" s="439"/>
      <c r="M37" s="215" t="str">
        <f t="shared" si="1"/>
        <v>C1.I3 Planifica las acciones correspondientes en los puntos críticos de control en los procesos   según lineamientos HACCP</v>
      </c>
      <c r="O37" s="396"/>
      <c r="P37" s="396"/>
      <c r="Q37" s="396"/>
    </row>
    <row r="38" spans="1:28" s="54" customFormat="1" ht="50.1" customHeight="1" x14ac:dyDescent="0.25">
      <c r="A38" s="458" t="s">
        <v>79</v>
      </c>
      <c r="B38" s="448" t="s">
        <v>101</v>
      </c>
      <c r="C38" s="437" t="s">
        <v>274</v>
      </c>
      <c r="D38" s="437" t="s">
        <v>275</v>
      </c>
      <c r="E38" s="396" t="s">
        <v>276</v>
      </c>
      <c r="F38" s="396" t="s">
        <v>277</v>
      </c>
      <c r="G38" s="217" t="s">
        <v>895</v>
      </c>
      <c r="H38" s="217" t="s">
        <v>344</v>
      </c>
      <c r="I38" s="213" t="s">
        <v>856</v>
      </c>
      <c r="J38" s="213" t="s">
        <v>442</v>
      </c>
      <c r="K38" s="218"/>
      <c r="L38" s="439" t="str">
        <f>CONCATENATE(C38," ",D38," ",E38," ",F38," ",C39," ",D39," ",E39," ",F39)</f>
        <v xml:space="preserve">UC8.C2  Implementar los  análisis control de calidad ( físicos químicos, sensorial y microbiológicos) en el proceso de productivo de alimentos.             </v>
      </c>
      <c r="M38" s="215" t="str">
        <f t="shared" si="1"/>
        <v>C2.I1  Realiza análisis  físicos químicos, sensorial y microbiológico a las  materias primas,  ingredientes, productos terminados y en vías de elaboración según normatividad vigente</v>
      </c>
      <c r="O38" s="396" t="s">
        <v>878</v>
      </c>
      <c r="P38" s="396"/>
      <c r="Q38" s="396"/>
    </row>
    <row r="39" spans="1:28" s="54" customFormat="1" ht="51" x14ac:dyDescent="0.25">
      <c r="A39" s="458"/>
      <c r="B39" s="448"/>
      <c r="C39" s="437"/>
      <c r="D39" s="437"/>
      <c r="E39" s="396"/>
      <c r="F39" s="396"/>
      <c r="G39" s="217" t="s">
        <v>896</v>
      </c>
      <c r="H39" s="217" t="s">
        <v>441</v>
      </c>
      <c r="I39" s="213" t="s">
        <v>443</v>
      </c>
      <c r="J39" s="213" t="s">
        <v>444</v>
      </c>
      <c r="K39" s="218"/>
      <c r="L39" s="439"/>
      <c r="M39" s="215" t="str">
        <f t="shared" si="1"/>
        <v>C2.I2 Aplica las normas higiénico sanitarias  en la elaboración de alimentos
 de acuerdo al Reglamento sobre Vigilancia y Control Sanitario de Alimentos (DS N° 007-98/SA)  y  normativa aplicable</v>
      </c>
      <c r="O39" s="396"/>
      <c r="P39" s="396"/>
      <c r="Q39" s="396"/>
    </row>
    <row r="40" spans="1:28" s="54" customFormat="1" ht="39.950000000000003" customHeight="1" x14ac:dyDescent="0.25">
      <c r="A40" s="458" t="s">
        <v>79</v>
      </c>
      <c r="B40" s="448" t="s">
        <v>101</v>
      </c>
      <c r="C40" s="437" t="s">
        <v>278</v>
      </c>
      <c r="D40" s="437" t="s">
        <v>281</v>
      </c>
      <c r="E40" s="396" t="s">
        <v>279</v>
      </c>
      <c r="F40" s="396" t="s">
        <v>280</v>
      </c>
      <c r="G40" s="217" t="s">
        <v>908</v>
      </c>
      <c r="H40" s="217" t="s">
        <v>409</v>
      </c>
      <c r="I40" s="213" t="s">
        <v>447</v>
      </c>
      <c r="J40" s="213" t="s">
        <v>448</v>
      </c>
      <c r="K40" s="218"/>
      <c r="L40" s="439" t="str">
        <f>CONCATENATE(C40," ",D40," ",E40," ",F40," ",C41," ",D41," ",E41," ",F41)</f>
        <v xml:space="preserve">UC8.C3    Manejar instrumentos y equipos utilizados en el control de calidad ,     considerando aspectos relacionados con la seguridad y salud ocupacional y manejo ambiental        </v>
      </c>
      <c r="M40" s="215" t="str">
        <f t="shared" ref="M40:M55" si="2">CONCATENATE(G40," ",H40," ",I40," ",J40)</f>
        <v>C3.I1  Opera los instrumentos y equipos utilizados en la producción de acuerdo a las especificaciones de proceso y documentos pertinentes.</v>
      </c>
      <c r="O40" s="396" t="s">
        <v>877</v>
      </c>
      <c r="P40" s="396"/>
      <c r="Q40" s="396"/>
    </row>
    <row r="41" spans="1:28" s="54" customFormat="1" ht="39.950000000000003" customHeight="1" x14ac:dyDescent="0.25">
      <c r="A41" s="458"/>
      <c r="B41" s="448"/>
      <c r="C41" s="437"/>
      <c r="D41" s="437"/>
      <c r="E41" s="396"/>
      <c r="F41" s="396"/>
      <c r="G41" s="217" t="s">
        <v>909</v>
      </c>
      <c r="H41" s="217" t="s">
        <v>445</v>
      </c>
      <c r="I41" s="213" t="s">
        <v>449</v>
      </c>
      <c r="J41" s="213" t="s">
        <v>450</v>
      </c>
      <c r="K41" s="218"/>
      <c r="L41" s="439"/>
      <c r="M41" s="215" t="str">
        <f t="shared" si="2"/>
        <v>C3.I2 Verifica el estado de funcionamiento de los instrumentos y equipos utilizados en la producción,  según la ficha técnica o manual de fabricante del equipo.</v>
      </c>
      <c r="O41" s="396"/>
      <c r="P41" s="396"/>
      <c r="Q41" s="396"/>
    </row>
    <row r="42" spans="1:28" s="54" customFormat="1" ht="39.950000000000003" customHeight="1" x14ac:dyDescent="0.25">
      <c r="A42" s="458"/>
      <c r="B42" s="448"/>
      <c r="C42" s="437"/>
      <c r="D42" s="437"/>
      <c r="E42" s="396"/>
      <c r="F42" s="396"/>
      <c r="G42" s="217" t="s">
        <v>901</v>
      </c>
      <c r="H42" s="217" t="s">
        <v>446</v>
      </c>
      <c r="I42" s="213" t="s">
        <v>451</v>
      </c>
      <c r="J42" s="213" t="s">
        <v>857</v>
      </c>
      <c r="K42" s="218"/>
      <c r="L42" s="439"/>
      <c r="M42" s="215" t="str">
        <f t="shared" si="2"/>
        <v>C3.I3 Calibra instrumentos y equipos,  según la  ficha técnica o manual de fabricante del equipo.</v>
      </c>
      <c r="O42" s="396"/>
      <c r="P42" s="396"/>
      <c r="Q42" s="396"/>
    </row>
    <row r="43" spans="1:28" s="54" customFormat="1" ht="39.950000000000003" customHeight="1" x14ac:dyDescent="0.25">
      <c r="A43" s="458" t="s">
        <v>79</v>
      </c>
      <c r="B43" s="448" t="s">
        <v>101</v>
      </c>
      <c r="C43" s="437" t="s">
        <v>285</v>
      </c>
      <c r="D43" s="437" t="s">
        <v>284</v>
      </c>
      <c r="E43" s="396" t="s">
        <v>283</v>
      </c>
      <c r="F43" s="396" t="s">
        <v>282</v>
      </c>
      <c r="G43" s="217" t="s">
        <v>910</v>
      </c>
      <c r="H43" s="217" t="s">
        <v>393</v>
      </c>
      <c r="I43" s="213" t="s">
        <v>453</v>
      </c>
      <c r="J43" s="213" t="s">
        <v>454</v>
      </c>
      <c r="K43" s="218"/>
      <c r="L43" s="439" t="str">
        <f>CONCATENATE(C43," ",D43," ",E43," ",F43," ",C44," ",D44," ",E44," ",F44)</f>
        <v xml:space="preserve">UC8.C4 Realizar  a toma de muestra en la cadena de producción de alimentos  considerando los protocolos y normativa vigente    </v>
      </c>
      <c r="M43" s="215" t="str">
        <f t="shared" si="2"/>
        <v>C4.I1  Describe   las consideraciones básicas del proceso de toma de muestra, según método</v>
      </c>
      <c r="O43" s="396" t="s">
        <v>879</v>
      </c>
      <c r="P43" s="396"/>
      <c r="Q43" s="396"/>
    </row>
    <row r="44" spans="1:28" s="54" customFormat="1" ht="39.950000000000003" customHeight="1" x14ac:dyDescent="0.25">
      <c r="A44" s="458"/>
      <c r="B44" s="448"/>
      <c r="C44" s="437"/>
      <c r="D44" s="437"/>
      <c r="E44" s="396"/>
      <c r="F44" s="396"/>
      <c r="G44" s="217" t="s">
        <v>911</v>
      </c>
      <c r="H44" s="217" t="s">
        <v>434</v>
      </c>
      <c r="I44" s="213" t="s">
        <v>455</v>
      </c>
      <c r="J44" s="213" t="s">
        <v>456</v>
      </c>
      <c r="K44" s="218"/>
      <c r="L44" s="439"/>
      <c r="M44" s="215" t="str">
        <f t="shared" si="2"/>
        <v>C4.I2 Ejecuta    la  toma de muestra  considerando los  protocolos y normativa vigente</v>
      </c>
      <c r="O44" s="396"/>
      <c r="P44" s="396"/>
      <c r="Q44" s="396"/>
    </row>
    <row r="45" spans="1:28" s="54" customFormat="1" ht="39.950000000000003" customHeight="1" x14ac:dyDescent="0.25">
      <c r="A45" s="458"/>
      <c r="B45" s="448"/>
      <c r="C45" s="437"/>
      <c r="D45" s="437"/>
      <c r="E45" s="396"/>
      <c r="F45" s="396"/>
      <c r="G45" s="217" t="s">
        <v>912</v>
      </c>
      <c r="H45" s="217" t="s">
        <v>452</v>
      </c>
      <c r="I45" s="213" t="s">
        <v>458</v>
      </c>
      <c r="J45" s="213" t="s">
        <v>457</v>
      </c>
      <c r="K45" s="218"/>
      <c r="L45" s="439"/>
      <c r="M45" s="215" t="str">
        <f t="shared" si="2"/>
        <v>C4I.3  Aplica  los métodos para el tratamiento   de muestra de diferente naturaleza</v>
      </c>
      <c r="O45" s="396"/>
      <c r="P45" s="396"/>
      <c r="Q45" s="396"/>
    </row>
    <row r="46" spans="1:28" s="54" customFormat="1" ht="70.5" customHeight="1" x14ac:dyDescent="0.2">
      <c r="A46" s="425" t="s">
        <v>79</v>
      </c>
      <c r="B46" s="426" t="s">
        <v>102</v>
      </c>
      <c r="C46" s="248" t="s">
        <v>286</v>
      </c>
      <c r="D46" s="248" t="s">
        <v>997</v>
      </c>
      <c r="E46" s="265" t="s">
        <v>999</v>
      </c>
      <c r="F46" s="265" t="s">
        <v>998</v>
      </c>
      <c r="G46" s="250" t="s">
        <v>907</v>
      </c>
      <c r="H46" s="217" t="s">
        <v>950</v>
      </c>
      <c r="I46" s="266" t="s">
        <v>951</v>
      </c>
      <c r="J46" s="266" t="s">
        <v>952</v>
      </c>
      <c r="K46" s="218"/>
      <c r="L46" s="431" t="s">
        <v>1003</v>
      </c>
      <c r="M46" s="214" t="str">
        <f t="shared" si="2"/>
        <v>C2.I1 Lee  textos y documentación escrita vinculados al programa de estudios  haciendo uso de estrategias efectivas de comprensión lectora.</v>
      </c>
      <c r="N46" s="46"/>
      <c r="O46" s="396" t="s">
        <v>1003</v>
      </c>
      <c r="P46" s="396"/>
      <c r="Q46" s="396"/>
      <c r="R46" s="422"/>
      <c r="S46" s="46"/>
      <c r="T46" s="46"/>
      <c r="U46" s="46"/>
      <c r="V46" s="46"/>
      <c r="W46" s="46"/>
      <c r="X46" s="46"/>
      <c r="Y46" s="46"/>
      <c r="Z46" s="46"/>
      <c r="AA46" s="46"/>
      <c r="AB46" s="46"/>
    </row>
    <row r="47" spans="1:28" s="54" customFormat="1" ht="39.950000000000003" customHeight="1" x14ac:dyDescent="0.2">
      <c r="A47" s="425"/>
      <c r="B47" s="427"/>
      <c r="C47" s="423" t="s">
        <v>940</v>
      </c>
      <c r="D47" s="423" t="s">
        <v>941</v>
      </c>
      <c r="E47" s="394" t="s">
        <v>942</v>
      </c>
      <c r="F47" s="394" t="s">
        <v>943</v>
      </c>
      <c r="G47" s="250" t="s">
        <v>896</v>
      </c>
      <c r="H47" s="217" t="s">
        <v>556</v>
      </c>
      <c r="I47" s="266" t="s">
        <v>953</v>
      </c>
      <c r="J47" s="266" t="s">
        <v>954</v>
      </c>
      <c r="K47" s="218"/>
      <c r="L47" s="432"/>
      <c r="M47" s="214" t="str">
        <f t="shared" si="2"/>
        <v>C2.I2 Organiza  la información de los textos y documentación escrita relacionados al programa de estudios en gráficos visuales,  de manera objetiva.</v>
      </c>
      <c r="N47" s="46"/>
      <c r="O47" s="396"/>
      <c r="P47" s="396"/>
      <c r="Q47" s="396"/>
      <c r="R47" s="422"/>
      <c r="S47" s="46"/>
      <c r="T47" s="46"/>
      <c r="U47" s="46"/>
      <c r="V47" s="46"/>
      <c r="W47" s="46"/>
      <c r="X47" s="46"/>
      <c r="Y47" s="46"/>
      <c r="Z47" s="46"/>
      <c r="AA47" s="46"/>
      <c r="AB47" s="46"/>
    </row>
    <row r="48" spans="1:28" s="54" customFormat="1" ht="39.950000000000003" customHeight="1" x14ac:dyDescent="0.2">
      <c r="A48" s="425"/>
      <c r="B48" s="427"/>
      <c r="C48" s="423"/>
      <c r="D48" s="423"/>
      <c r="E48" s="394"/>
      <c r="F48" s="394"/>
      <c r="G48" s="250" t="s">
        <v>897</v>
      </c>
      <c r="H48" s="217" t="s">
        <v>557</v>
      </c>
      <c r="I48" s="266" t="s">
        <v>955</v>
      </c>
      <c r="J48" s="266" t="s">
        <v>956</v>
      </c>
      <c r="K48" s="218"/>
      <c r="L48" s="432"/>
      <c r="M48" s="214" t="str">
        <f t="shared" si="2"/>
        <v>C2.I3 Interpreta  el contenido de los textos leídos vinculados al programa de estudios empleando recursos  y  estrategias de comprensión lectora.</v>
      </c>
      <c r="N48" s="46"/>
      <c r="O48" s="396"/>
      <c r="P48" s="396"/>
      <c r="Q48" s="396"/>
      <c r="R48" s="422"/>
      <c r="S48" s="424"/>
      <c r="T48" s="424"/>
      <c r="U48" s="424"/>
      <c r="V48" s="424"/>
      <c r="W48" s="424"/>
      <c r="X48" s="46"/>
      <c r="Y48" s="46"/>
      <c r="Z48" s="46"/>
      <c r="AA48" s="46"/>
      <c r="AB48" s="46"/>
    </row>
    <row r="49" spans="1:28" s="54" customFormat="1" ht="39.950000000000003" customHeight="1" x14ac:dyDescent="0.2">
      <c r="A49" s="425"/>
      <c r="B49" s="427"/>
      <c r="C49" s="423"/>
      <c r="D49" s="423"/>
      <c r="E49" s="394"/>
      <c r="F49" s="394"/>
      <c r="G49" s="250" t="s">
        <v>898</v>
      </c>
      <c r="H49" s="217" t="s">
        <v>554</v>
      </c>
      <c r="I49" s="266" t="s">
        <v>957</v>
      </c>
      <c r="J49" s="266" t="s">
        <v>958</v>
      </c>
      <c r="K49" s="218"/>
      <c r="L49" s="432"/>
      <c r="M49" s="214" t="str">
        <f t="shared" si="2"/>
        <v xml:space="preserve">C2.I4 Explica  la información leída en forma oral y escrita,  utilizando técnicas y formatos en forma clara y empática </v>
      </c>
      <c r="N49" s="46"/>
      <c r="O49" s="396"/>
      <c r="P49" s="396"/>
      <c r="Q49" s="396"/>
      <c r="R49" s="422"/>
      <c r="S49" s="424"/>
      <c r="T49" s="424"/>
      <c r="U49" s="424"/>
      <c r="V49" s="424"/>
      <c r="W49" s="424"/>
      <c r="X49" s="46"/>
      <c r="Y49" s="46"/>
      <c r="Z49" s="46"/>
      <c r="AA49" s="46"/>
      <c r="AB49" s="46"/>
    </row>
    <row r="50" spans="1:28" s="54" customFormat="1" ht="39.950000000000003" customHeight="1" x14ac:dyDescent="0.2">
      <c r="A50" s="425"/>
      <c r="B50" s="427"/>
      <c r="C50" s="423"/>
      <c r="D50" s="423"/>
      <c r="E50" s="394"/>
      <c r="F50" s="394"/>
      <c r="G50" s="250" t="s">
        <v>899</v>
      </c>
      <c r="H50" s="217" t="s">
        <v>401</v>
      </c>
      <c r="I50" s="266" t="s">
        <v>577</v>
      </c>
      <c r="J50" s="266" t="s">
        <v>959</v>
      </c>
      <c r="K50" s="251"/>
      <c r="L50" s="432"/>
      <c r="M50" s="214" t="str">
        <f t="shared" si="2"/>
        <v>C3.I1 Utiliza  las normas en la redacción de documentos académicos y técnicos  relacionados a su programa de estudios.</v>
      </c>
      <c r="N50" s="46"/>
      <c r="O50" s="396"/>
      <c r="P50" s="396"/>
      <c r="Q50" s="396"/>
      <c r="R50" s="422"/>
      <c r="S50" s="424"/>
      <c r="T50" s="424"/>
      <c r="U50" s="424"/>
      <c r="V50" s="424"/>
      <c r="W50" s="424"/>
      <c r="X50" s="46"/>
      <c r="Y50" s="46"/>
      <c r="Z50" s="46"/>
      <c r="AA50" s="46"/>
      <c r="AB50" s="46"/>
    </row>
    <row r="51" spans="1:28" s="54" customFormat="1" ht="39.950000000000003" customHeight="1" x14ac:dyDescent="0.2">
      <c r="A51" s="425"/>
      <c r="B51" s="427"/>
      <c r="C51" s="423"/>
      <c r="D51" s="423"/>
      <c r="E51" s="394"/>
      <c r="F51" s="394"/>
      <c r="G51" s="250" t="s">
        <v>909</v>
      </c>
      <c r="H51" s="217" t="s">
        <v>960</v>
      </c>
      <c r="I51" s="266" t="s">
        <v>961</v>
      </c>
      <c r="J51" s="266" t="s">
        <v>962</v>
      </c>
      <c r="K51" s="218"/>
      <c r="L51" s="432"/>
      <c r="M51" s="214" t="str">
        <f t="shared" si="2"/>
        <v>C3.I2 Procesa.  tipos  de fuentes bibliográficas y virtuales asegurando su relevancia, pertinencia, actualidad, confiabilidad y calidad,  evitando contenidos irrelevantes.</v>
      </c>
      <c r="N51" s="46"/>
      <c r="O51" s="396"/>
      <c r="P51" s="396"/>
      <c r="Q51" s="396"/>
      <c r="R51" s="422"/>
      <c r="S51" s="46"/>
      <c r="T51" s="46"/>
      <c r="U51" s="46"/>
      <c r="V51" s="46"/>
      <c r="W51" s="46"/>
      <c r="X51" s="46"/>
      <c r="Y51" s="46"/>
      <c r="Z51" s="46"/>
      <c r="AA51" s="46"/>
      <c r="AB51" s="46"/>
    </row>
    <row r="52" spans="1:28" s="54" customFormat="1" ht="39.950000000000003" customHeight="1" x14ac:dyDescent="0.2">
      <c r="A52" s="434"/>
      <c r="B52" s="435"/>
      <c r="C52" s="423"/>
      <c r="D52" s="423"/>
      <c r="E52" s="394"/>
      <c r="F52" s="394"/>
      <c r="G52" s="250" t="s">
        <v>901</v>
      </c>
      <c r="H52" s="217" t="s">
        <v>963</v>
      </c>
      <c r="I52" s="266" t="s">
        <v>964</v>
      </c>
      <c r="J52" s="266" t="s">
        <v>965</v>
      </c>
      <c r="K52" s="218"/>
      <c r="L52" s="433"/>
      <c r="M52" s="214" t="str">
        <f t="shared" si="2"/>
        <v>C3.I3 Redacta  documentos académicos y técnicos relacionados a su programa de estudios teniendo en cuenta las propiedades de coherencia, cohesión y estilo,  aplicando las normas gramaticales del idioma castellano y usando los formatos respectivos.</v>
      </c>
      <c r="N52" s="46"/>
      <c r="O52" s="396"/>
      <c r="P52" s="396"/>
      <c r="Q52" s="396"/>
      <c r="R52" s="422"/>
      <c r="S52" s="46"/>
      <c r="T52" s="46"/>
      <c r="U52" s="46"/>
      <c r="V52" s="46"/>
      <c r="W52" s="46"/>
      <c r="X52" s="46"/>
      <c r="Y52" s="46"/>
      <c r="Z52" s="46"/>
      <c r="AA52" s="46"/>
      <c r="AB52" s="46"/>
    </row>
    <row r="53" spans="1:28" s="54" customFormat="1" ht="39.950000000000003" customHeight="1" x14ac:dyDescent="0.2">
      <c r="A53" s="425" t="s">
        <v>79</v>
      </c>
      <c r="B53" s="426" t="s">
        <v>102</v>
      </c>
      <c r="C53" s="428" t="s">
        <v>945</v>
      </c>
      <c r="D53" s="428" t="s">
        <v>270</v>
      </c>
      <c r="E53" s="401" t="s">
        <v>946</v>
      </c>
      <c r="F53" s="401" t="s">
        <v>947</v>
      </c>
      <c r="G53" s="250" t="s">
        <v>907</v>
      </c>
      <c r="H53" s="217" t="s">
        <v>555</v>
      </c>
      <c r="I53" s="266" t="s">
        <v>972</v>
      </c>
      <c r="J53" s="266" t="s">
        <v>973</v>
      </c>
      <c r="K53" s="218"/>
      <c r="L53" s="385" t="s">
        <v>1001</v>
      </c>
      <c r="M53" s="214" t="str">
        <f t="shared" si="2"/>
        <v>C2.I1 Utiliza  procesador de textos en la elaboración de documentos, teniendo en cuenta los requerimientos del contexto laboral y los  formatos vinculados al programa de estudios.</v>
      </c>
      <c r="N53" s="46"/>
      <c r="O53" s="396" t="s">
        <v>1006</v>
      </c>
      <c r="P53" s="396"/>
      <c r="Q53" s="396"/>
      <c r="R53" s="46"/>
      <c r="S53" s="46"/>
      <c r="T53" s="46"/>
      <c r="U53" s="46"/>
      <c r="V53" s="46"/>
      <c r="W53" s="46"/>
      <c r="X53" s="46"/>
      <c r="Y53" s="46"/>
      <c r="Z53" s="46"/>
    </row>
    <row r="54" spans="1:28" s="54" customFormat="1" ht="39.950000000000003" customHeight="1" x14ac:dyDescent="0.2">
      <c r="A54" s="425"/>
      <c r="B54" s="427"/>
      <c r="C54" s="429"/>
      <c r="D54" s="429"/>
      <c r="E54" s="402"/>
      <c r="F54" s="402"/>
      <c r="G54" s="217" t="s">
        <v>896</v>
      </c>
      <c r="H54" s="217" t="s">
        <v>974</v>
      </c>
      <c r="I54" s="266" t="s">
        <v>975</v>
      </c>
      <c r="J54" s="266" t="s">
        <v>976</v>
      </c>
      <c r="K54" s="218"/>
      <c r="L54" s="386"/>
      <c r="M54" s="214" t="str">
        <f t="shared" si="2"/>
        <v>C2.I2 Sistematiza  información  utilizando hoja de cálculo de manera eficiente, vinculados al programa de estudios.</v>
      </c>
      <c r="N54" s="46"/>
      <c r="O54" s="396"/>
      <c r="P54" s="396"/>
      <c r="Q54" s="396"/>
      <c r="R54" s="46"/>
      <c r="S54" s="46"/>
      <c r="T54" s="46"/>
      <c r="U54" s="46"/>
      <c r="V54" s="46"/>
      <c r="W54" s="46"/>
      <c r="X54" s="46"/>
      <c r="Y54" s="46"/>
      <c r="Z54" s="46"/>
    </row>
    <row r="55" spans="1:28" s="54" customFormat="1" ht="39.950000000000003" customHeight="1" x14ac:dyDescent="0.2">
      <c r="A55" s="425"/>
      <c r="B55" s="427"/>
      <c r="C55" s="430"/>
      <c r="D55" s="430"/>
      <c r="E55" s="403"/>
      <c r="F55" s="403"/>
      <c r="G55" s="217" t="s">
        <v>897</v>
      </c>
      <c r="H55" s="217" t="s">
        <v>977</v>
      </c>
      <c r="I55" s="266" t="s">
        <v>978</v>
      </c>
      <c r="J55" s="266" t="s">
        <v>979</v>
      </c>
      <c r="K55" s="218"/>
      <c r="L55" s="386"/>
      <c r="M55" s="214" t="str">
        <f t="shared" si="2"/>
        <v>C2.I3 Realiza  presentaciones de información sistematizada de calidad y  vinculados al programa de estudios.</v>
      </c>
      <c r="N55" s="46"/>
      <c r="O55" s="396"/>
      <c r="P55" s="396"/>
      <c r="Q55" s="396"/>
      <c r="R55" s="46"/>
      <c r="S55" s="46"/>
      <c r="T55" s="46"/>
      <c r="U55" s="46"/>
      <c r="V55" s="46"/>
      <c r="W55" s="46"/>
      <c r="X55" s="46"/>
      <c r="Y55" s="46"/>
      <c r="Z55" s="46"/>
    </row>
    <row r="56" spans="1:28" ht="12.75" customHeight="1" x14ac:dyDescent="0.2">
      <c r="A56" s="55"/>
      <c r="B56" s="55"/>
      <c r="C56" s="125"/>
      <c r="D56" s="126"/>
      <c r="E56" s="126"/>
      <c r="F56" s="126"/>
      <c r="G56" s="126"/>
      <c r="H56" s="126"/>
      <c r="I56" s="126"/>
      <c r="J56" s="126"/>
      <c r="K56" s="127"/>
      <c r="L56" s="128"/>
      <c r="M56" s="128" t="str">
        <f t="shared" ref="M56:M65" si="3">CONCATENATE(G56," ",H56," ",I56," ",J56)</f>
        <v xml:space="preserve">   </v>
      </c>
      <c r="O56" s="125"/>
      <c r="P56" s="125"/>
      <c r="Q56" s="125"/>
    </row>
    <row r="57" spans="1:28" s="54" customFormat="1" ht="39.950000000000003" customHeight="1" x14ac:dyDescent="0.25">
      <c r="A57" s="449" t="s">
        <v>80</v>
      </c>
      <c r="B57" s="448" t="s">
        <v>101</v>
      </c>
      <c r="C57" s="437" t="s">
        <v>854</v>
      </c>
      <c r="D57" s="437" t="s">
        <v>287</v>
      </c>
      <c r="E57" s="396" t="s">
        <v>288</v>
      </c>
      <c r="F57" s="396" t="s">
        <v>289</v>
      </c>
      <c r="G57" s="217" t="s">
        <v>902</v>
      </c>
      <c r="H57" s="217" t="s">
        <v>461</v>
      </c>
      <c r="I57" s="213" t="s">
        <v>459</v>
      </c>
      <c r="J57" s="213" t="s">
        <v>460</v>
      </c>
      <c r="K57" s="218"/>
      <c r="L57" s="439" t="str">
        <f>CONCATENATE(C57," ",D57," ",E57," ",F57," ",C58," ",D58," ",E58," ",F58)</f>
        <v xml:space="preserve">UC3. C1 Evaluar los cambios fisicoquímicos y organolépticos de la materia prima ,   según las operaciones preliminares  y de pretratamiento.     </v>
      </c>
      <c r="M57" s="215" t="str">
        <f t="shared" si="3"/>
        <v>C1.I1  Identifica  la variación de cada uno de los componentes de las características fisicoquímicas y organolépticas de la materia prima para la elaboración de productos</v>
      </c>
      <c r="O57" s="413" t="s">
        <v>880</v>
      </c>
      <c r="P57" s="414"/>
      <c r="Q57" s="415"/>
    </row>
    <row r="58" spans="1:28" s="54" customFormat="1" ht="39.950000000000003" customHeight="1" x14ac:dyDescent="0.25">
      <c r="A58" s="449"/>
      <c r="B58" s="448"/>
      <c r="C58" s="437"/>
      <c r="D58" s="437"/>
      <c r="E58" s="396"/>
      <c r="F58" s="396"/>
      <c r="G58" s="217" t="s">
        <v>904</v>
      </c>
      <c r="H58" s="217" t="s">
        <v>462</v>
      </c>
      <c r="I58" s="213" t="s">
        <v>463</v>
      </c>
      <c r="J58" s="213" t="s">
        <v>464</v>
      </c>
      <c r="K58" s="218"/>
      <c r="L58" s="439"/>
      <c r="M58" s="215" t="str">
        <f t="shared" si="3"/>
        <v>C1.I2  Selecciona   adecuadamente las materias primas  destinadas  a las operaciones preliminares y de pretratamiento</v>
      </c>
      <c r="O58" s="419"/>
      <c r="P58" s="420"/>
      <c r="Q58" s="421"/>
    </row>
    <row r="59" spans="1:28" s="54" customFormat="1" ht="39.950000000000003" customHeight="1" x14ac:dyDescent="0.25">
      <c r="A59" s="449" t="s">
        <v>80</v>
      </c>
      <c r="B59" s="448" t="s">
        <v>101</v>
      </c>
      <c r="C59" s="437" t="s">
        <v>290</v>
      </c>
      <c r="D59" s="437" t="s">
        <v>291</v>
      </c>
      <c r="E59" s="396" t="s">
        <v>292</v>
      </c>
      <c r="F59" s="396" t="s">
        <v>293</v>
      </c>
      <c r="G59" s="217" t="s">
        <v>895</v>
      </c>
      <c r="H59" s="217" t="s">
        <v>345</v>
      </c>
      <c r="I59" s="213" t="s">
        <v>466</v>
      </c>
      <c r="J59" s="213" t="s">
        <v>467</v>
      </c>
      <c r="K59" s="218"/>
      <c r="L59" s="439" t="str">
        <f>CONCATENATE(C59," ",D59," ",E59," ",F59," ",C60," ",D60," ",E60," ",F60)</f>
        <v xml:space="preserve">UC3.C2  Ejecutar  las operaciones de  preliminares de acondicionamiento de la materia prima , de acuerdo  a las línea  de producción  y BPM        </v>
      </c>
      <c r="M59" s="215" t="str">
        <f t="shared" si="3"/>
        <v>C2.I1  Despacha la materia prima acondicionada a la línea de producción asignada,  de acuerdo al plan de producción y procedimientos establecidos por la empresa</v>
      </c>
      <c r="O59" s="413" t="s">
        <v>881</v>
      </c>
      <c r="P59" s="414"/>
      <c r="Q59" s="415"/>
    </row>
    <row r="60" spans="1:28" s="54" customFormat="1" ht="39.950000000000003" customHeight="1" x14ac:dyDescent="0.25">
      <c r="A60" s="449"/>
      <c r="B60" s="448"/>
      <c r="C60" s="437"/>
      <c r="D60" s="437"/>
      <c r="E60" s="396"/>
      <c r="F60" s="396"/>
      <c r="G60" s="217" t="s">
        <v>896</v>
      </c>
      <c r="H60" s="217" t="s">
        <v>465</v>
      </c>
      <c r="I60" s="213" t="s">
        <v>468</v>
      </c>
      <c r="J60" s="213" t="s">
        <v>469</v>
      </c>
      <c r="K60" s="218"/>
      <c r="L60" s="439"/>
      <c r="M60" s="215" t="str">
        <f t="shared" si="3"/>
        <v>C2.I2 Abastece las materias primas acondicionadas de acuerdo a las línea de producción</v>
      </c>
      <c r="O60" s="419"/>
      <c r="P60" s="420"/>
      <c r="Q60" s="421"/>
    </row>
    <row r="61" spans="1:28" s="54" customFormat="1" ht="50.1" customHeight="1" x14ac:dyDescent="0.25">
      <c r="A61" s="449" t="s">
        <v>80</v>
      </c>
      <c r="B61" s="448" t="s">
        <v>101</v>
      </c>
      <c r="C61" s="437" t="s">
        <v>294</v>
      </c>
      <c r="D61" s="437" t="s">
        <v>291</v>
      </c>
      <c r="E61" s="396" t="s">
        <v>295</v>
      </c>
      <c r="F61" s="396" t="s">
        <v>293</v>
      </c>
      <c r="G61" s="217" t="s">
        <v>913</v>
      </c>
      <c r="H61" s="217" t="s">
        <v>347</v>
      </c>
      <c r="I61" s="213" t="s">
        <v>471</v>
      </c>
      <c r="J61" s="213" t="s">
        <v>472</v>
      </c>
      <c r="K61" s="218"/>
      <c r="L61" s="439" t="str">
        <f>CONCATENATE(C61," ",D61," ",E61," ",F61," ",C62," ",D62," ",E62," ",F62)</f>
        <v xml:space="preserve">UC4.C2  Ejecutar  las operaciones de  preliminares de acondicionamiento de la materia prima ,  de acuerdo  a las línea  de producción  y BPM        </v>
      </c>
      <c r="M61" s="215" t="str">
        <f t="shared" si="3"/>
        <v>C2.I11 Opera   materiales y equipos para el pre tratamiento de la materia prima según el plan de producción, manual de buenas prácticas de manufactura (BPM)   de acuerdo al protocolo de la empresa.</v>
      </c>
      <c r="O61" s="413" t="s">
        <v>882</v>
      </c>
      <c r="P61" s="414"/>
      <c r="Q61" s="415"/>
    </row>
    <row r="62" spans="1:28" s="54" customFormat="1" ht="50.1" customHeight="1" x14ac:dyDescent="0.25">
      <c r="A62" s="449"/>
      <c r="B62" s="448"/>
      <c r="C62" s="437"/>
      <c r="D62" s="437"/>
      <c r="E62" s="396"/>
      <c r="F62" s="396"/>
      <c r="G62" s="217" t="s">
        <v>914</v>
      </c>
      <c r="H62" s="217" t="s">
        <v>470</v>
      </c>
      <c r="I62" s="213" t="s">
        <v>473</v>
      </c>
      <c r="J62" s="213" t="s">
        <v>474</v>
      </c>
      <c r="K62" s="218"/>
      <c r="L62" s="439"/>
      <c r="M62" s="215" t="str">
        <f t="shared" si="3"/>
        <v>C2.I12 Controla  los parámetros del desarrollo de los distintos procesos detectando los que no se ajustan a los estandarizados y proponiendo medidas correctivas a quien corresponda  (presión, tiempo, temperatura, velocidad, vacío, viscosidad, concentración).</v>
      </c>
      <c r="O62" s="419"/>
      <c r="P62" s="420"/>
      <c r="Q62" s="421"/>
    </row>
    <row r="63" spans="1:28" s="54" customFormat="1" ht="50.1" customHeight="1" x14ac:dyDescent="0.25">
      <c r="A63" s="449" t="s">
        <v>80</v>
      </c>
      <c r="B63" s="448" t="s">
        <v>101</v>
      </c>
      <c r="C63" s="437" t="s">
        <v>296</v>
      </c>
      <c r="D63" s="437" t="s">
        <v>297</v>
      </c>
      <c r="E63" s="396" t="s">
        <v>298</v>
      </c>
      <c r="F63" s="396" t="s">
        <v>299</v>
      </c>
      <c r="G63" s="217" t="s">
        <v>902</v>
      </c>
      <c r="H63" s="217" t="s">
        <v>475</v>
      </c>
      <c r="I63" s="213" t="s">
        <v>477</v>
      </c>
      <c r="J63" s="213" t="s">
        <v>478</v>
      </c>
      <c r="K63" s="218"/>
      <c r="L63" s="439" t="str">
        <f>CONCATENATE(C63," ",D63," ",E63," ",F63," ",C64," ",D64," ",E64," ",F64)</f>
        <v xml:space="preserve">UC5.C1   Operar  maquinas y equipos  de procesamiento de alimentos ,  considerando  los manuales de operación,  seguridad personal  y  la inocuidad de los alimentos.     </v>
      </c>
      <c r="M63" s="215" t="str">
        <f t="shared" si="3"/>
        <v>C1.I1   Identifica  los riesgos de la operación de las máquinas y equipos, considerando las  normas de seguridad y BPM</v>
      </c>
      <c r="O63" s="413" t="s">
        <v>883</v>
      </c>
      <c r="P63" s="414"/>
      <c r="Q63" s="415"/>
    </row>
    <row r="64" spans="1:28" s="54" customFormat="1" ht="39.950000000000003" customHeight="1" x14ac:dyDescent="0.25">
      <c r="A64" s="449"/>
      <c r="B64" s="448"/>
      <c r="C64" s="437"/>
      <c r="D64" s="437"/>
      <c r="E64" s="396"/>
      <c r="F64" s="396"/>
      <c r="G64" s="217" t="s">
        <v>904</v>
      </c>
      <c r="H64" s="217" t="s">
        <v>476</v>
      </c>
      <c r="I64" s="213" t="s">
        <v>479</v>
      </c>
      <c r="J64" s="213" t="s">
        <v>480</v>
      </c>
      <c r="K64" s="218"/>
      <c r="L64" s="439"/>
      <c r="M64" s="215" t="str">
        <f t="shared" si="3"/>
        <v>C1.I2 Opera   materiales y equipos para el pre tratamiento de la materia prima según el plan de producción, manual de buenas prácticas de manufactura (BPM)   considerando los manuales de operación y protocolos de la empresa.</v>
      </c>
      <c r="O64" s="416"/>
      <c r="P64" s="417"/>
      <c r="Q64" s="418"/>
    </row>
    <row r="65" spans="1:17" s="54" customFormat="1" ht="39.950000000000003" customHeight="1" x14ac:dyDescent="0.25">
      <c r="A65" s="449"/>
      <c r="B65" s="448"/>
      <c r="C65" s="437"/>
      <c r="D65" s="437"/>
      <c r="E65" s="396"/>
      <c r="F65" s="396"/>
      <c r="G65" s="217" t="s">
        <v>905</v>
      </c>
      <c r="H65" s="217" t="s">
        <v>387</v>
      </c>
      <c r="I65" s="213" t="s">
        <v>481</v>
      </c>
      <c r="J65" s="213" t="s">
        <v>482</v>
      </c>
      <c r="K65" s="218"/>
      <c r="L65" s="439"/>
      <c r="M65" s="215" t="str">
        <f t="shared" si="3"/>
        <v>C1.I3 Verifica   el funcionamiento de máquinas, equipos, instrumentos y utensilios utilizados en la industria alimentaria,  de acuerdo a procedimientos establecidos</v>
      </c>
      <c r="O65" s="419"/>
      <c r="P65" s="420"/>
      <c r="Q65" s="421"/>
    </row>
    <row r="66" spans="1:17" s="54" customFormat="1" ht="39.950000000000003" customHeight="1" x14ac:dyDescent="0.25">
      <c r="A66" s="449" t="s">
        <v>80</v>
      </c>
      <c r="B66" s="448" t="s">
        <v>101</v>
      </c>
      <c r="C66" s="437" t="s">
        <v>300</v>
      </c>
      <c r="D66" s="437" t="s">
        <v>301</v>
      </c>
      <c r="E66" s="396" t="s">
        <v>302</v>
      </c>
      <c r="F66" s="396" t="s">
        <v>303</v>
      </c>
      <c r="G66" s="217" t="s">
        <v>907</v>
      </c>
      <c r="H66" s="217" t="s">
        <v>483</v>
      </c>
      <c r="I66" s="213" t="s">
        <v>484</v>
      </c>
      <c r="J66" s="213" t="s">
        <v>485</v>
      </c>
      <c r="K66" s="218"/>
      <c r="L66" s="439" t="str">
        <f>CONCATENATE(C66," ",D66," ",E66," ",F66," ",C67," ",D67," ",E67," ",F67)</f>
        <v xml:space="preserve">UC5.C2  Determinar  los rendimientos en las operaciones unitarias , considerando el flujo de proceso.      </v>
      </c>
      <c r="M66" s="215" t="str">
        <f t="shared" ref="M66:M86" si="4">CONCATENATE(G66," ",H66," ",I66," ",J66)</f>
        <v>C2.I1 Determina los balances de materia y rendimiento  en las operaciones unitarias aplicadas  a la industria de alimentos</v>
      </c>
      <c r="O66" s="413" t="s">
        <v>884</v>
      </c>
      <c r="P66" s="414"/>
      <c r="Q66" s="415"/>
    </row>
    <row r="67" spans="1:17" s="54" customFormat="1" ht="39.950000000000003" customHeight="1" x14ac:dyDescent="0.25">
      <c r="A67" s="449"/>
      <c r="B67" s="448"/>
      <c r="C67" s="437"/>
      <c r="D67" s="437"/>
      <c r="E67" s="396"/>
      <c r="F67" s="396"/>
      <c r="G67" s="217" t="s">
        <v>896</v>
      </c>
      <c r="H67" s="217" t="s">
        <v>441</v>
      </c>
      <c r="I67" s="213" t="s">
        <v>486</v>
      </c>
      <c r="J67" s="213" t="s">
        <v>487</v>
      </c>
      <c r="K67" s="218"/>
      <c r="L67" s="439"/>
      <c r="M67" s="215" t="str">
        <f t="shared" si="4"/>
        <v>C2.I2 Aplica las variables en los cálculos en las operaciones unitarias  para determinar la capacidad de equipos</v>
      </c>
      <c r="O67" s="419"/>
      <c r="P67" s="420"/>
      <c r="Q67" s="421"/>
    </row>
    <row r="68" spans="1:17" s="54" customFormat="1" ht="39.950000000000003" customHeight="1" x14ac:dyDescent="0.25">
      <c r="A68" s="449" t="s">
        <v>80</v>
      </c>
      <c r="B68" s="448" t="s">
        <v>101</v>
      </c>
      <c r="C68" s="437" t="s">
        <v>304</v>
      </c>
      <c r="D68" s="437" t="s">
        <v>374</v>
      </c>
      <c r="E68" s="396" t="s">
        <v>375</v>
      </c>
      <c r="F68" s="396" t="s">
        <v>376</v>
      </c>
      <c r="G68" s="217" t="s">
        <v>902</v>
      </c>
      <c r="H68" s="217" t="s">
        <v>349</v>
      </c>
      <c r="I68" s="213" t="s">
        <v>490</v>
      </c>
      <c r="J68" s="213" t="s">
        <v>491</v>
      </c>
      <c r="K68" s="218"/>
      <c r="L68" s="439" t="str">
        <f>CONCATENATE(C68," ",D68," ",E68," ",F68," ",C69," ",D69," ",E69," ",F69)</f>
        <v xml:space="preserve">UC5.C3.  Planificar a producción mediante la aplicación de  diagrama de flujos, sistema de costos, gestión  logística  de acuerdo a los procesos productivos      </v>
      </c>
      <c r="M68" s="215" t="str">
        <f t="shared" si="4"/>
        <v>C1.I1  Elabora diagramas de flujo del proceso productivo  de acuerdo a industria</v>
      </c>
      <c r="O68" s="413" t="s">
        <v>885</v>
      </c>
      <c r="P68" s="414"/>
      <c r="Q68" s="415"/>
    </row>
    <row r="69" spans="1:17" s="54" customFormat="1" ht="39.950000000000003" customHeight="1" x14ac:dyDescent="0.25">
      <c r="A69" s="449"/>
      <c r="B69" s="448"/>
      <c r="C69" s="437"/>
      <c r="D69" s="437"/>
      <c r="E69" s="396"/>
      <c r="F69" s="396"/>
      <c r="G69" s="217" t="s">
        <v>904</v>
      </c>
      <c r="H69" s="217" t="s">
        <v>488</v>
      </c>
      <c r="I69" s="213" t="s">
        <v>492</v>
      </c>
      <c r="J69" s="213" t="s">
        <v>493</v>
      </c>
      <c r="K69" s="218"/>
      <c r="L69" s="439"/>
      <c r="M69" s="215" t="str">
        <f t="shared" si="4"/>
        <v>C1.I2 Calcula costos de producción  de acuerdo al proceso</v>
      </c>
      <c r="O69" s="416"/>
      <c r="P69" s="417"/>
      <c r="Q69" s="418"/>
    </row>
    <row r="70" spans="1:17" s="54" customFormat="1" ht="39.950000000000003" customHeight="1" x14ac:dyDescent="0.25">
      <c r="A70" s="449"/>
      <c r="B70" s="448"/>
      <c r="C70" s="437"/>
      <c r="D70" s="437"/>
      <c r="E70" s="396"/>
      <c r="F70" s="396"/>
      <c r="G70" s="217" t="s">
        <v>905</v>
      </c>
      <c r="H70" s="217" t="s">
        <v>489</v>
      </c>
      <c r="I70" s="213" t="s">
        <v>494</v>
      </c>
      <c r="J70" s="213" t="s">
        <v>495</v>
      </c>
      <c r="K70" s="218"/>
      <c r="L70" s="439"/>
      <c r="M70" s="215" t="str">
        <f t="shared" si="4"/>
        <v>C1.I3 Aplica  sistemas de gestión logística de acuerdo al  proceso productivo</v>
      </c>
      <c r="O70" s="419"/>
      <c r="P70" s="420"/>
      <c r="Q70" s="421"/>
    </row>
    <row r="71" spans="1:17" s="54" customFormat="1" ht="50.1" customHeight="1" x14ac:dyDescent="0.25">
      <c r="A71" s="449" t="s">
        <v>80</v>
      </c>
      <c r="B71" s="448" t="s">
        <v>101</v>
      </c>
      <c r="C71" s="437" t="s">
        <v>304</v>
      </c>
      <c r="D71" s="437" t="s">
        <v>305</v>
      </c>
      <c r="E71" s="396" t="s">
        <v>306</v>
      </c>
      <c r="F71" s="396" t="s">
        <v>307</v>
      </c>
      <c r="G71" s="217" t="s">
        <v>908</v>
      </c>
      <c r="H71" s="217" t="s">
        <v>497</v>
      </c>
      <c r="I71" s="213" t="s">
        <v>496</v>
      </c>
      <c r="J71" s="213" t="s">
        <v>343</v>
      </c>
      <c r="K71" s="218"/>
      <c r="L71" s="439" t="str">
        <f>CONCATENATE(C71," ",D71," ",E71," ",F71," ",C72," ",D72," ",E72," ",F72)</f>
        <v xml:space="preserve">UC5.C3. Procesar  productos frutas, Hortalizas  y legumbres,   de acuerdo al Reglamento sobre Vigilancia y Control Sanitario de Alimentos (DS N° 007-98/SA)  y normativa aplicable,    siguiendo las indicaciones de las fórmulas especificadas en el plan de producción.    </v>
      </c>
      <c r="M71" s="215" t="str">
        <f t="shared" si="4"/>
        <v>C3.I1   Dosifica insumos para la elaboración de productos alimenticios  según los requerimientos de producción y teniendo en cuenta la normativa vigente.</v>
      </c>
      <c r="O71" s="413" t="s">
        <v>886</v>
      </c>
      <c r="P71" s="414"/>
      <c r="Q71" s="415"/>
    </row>
    <row r="72" spans="1:17" s="54" customFormat="1" ht="50.1" customHeight="1" x14ac:dyDescent="0.25">
      <c r="A72" s="449"/>
      <c r="B72" s="448"/>
      <c r="C72" s="437"/>
      <c r="D72" s="437"/>
      <c r="E72" s="396"/>
      <c r="F72" s="396"/>
      <c r="G72" s="217" t="s">
        <v>909</v>
      </c>
      <c r="H72" s="217" t="s">
        <v>349</v>
      </c>
      <c r="I72" s="213" t="s">
        <v>498</v>
      </c>
      <c r="J72" s="213" t="s">
        <v>499</v>
      </c>
      <c r="K72" s="218"/>
      <c r="L72" s="439"/>
      <c r="M72" s="215" t="str">
        <f t="shared" si="4"/>
        <v>C3.I2 Elabora  jugos, compotas, jaleas, mermeladas, almibares, salsas, encurtidos y/o deshidratados de frutas, hortalizas y legumbres,  según el requerimiento de producción y estándares de calidad buenas prácticas de manufactura (BPM) y teniendo en cuenta la normativa vigente.</v>
      </c>
      <c r="O72" s="416"/>
      <c r="P72" s="417"/>
      <c r="Q72" s="418"/>
    </row>
    <row r="73" spans="1:17" s="54" customFormat="1" ht="50.1" customHeight="1" x14ac:dyDescent="0.25">
      <c r="A73" s="449"/>
      <c r="B73" s="448"/>
      <c r="C73" s="437"/>
      <c r="D73" s="437"/>
      <c r="E73" s="396"/>
      <c r="F73" s="396"/>
      <c r="G73" s="217" t="s">
        <v>901</v>
      </c>
      <c r="H73" s="217" t="s">
        <v>500</v>
      </c>
      <c r="I73" s="213" t="s">
        <v>501</v>
      </c>
      <c r="J73" s="213" t="s">
        <v>474</v>
      </c>
      <c r="K73" s="218"/>
      <c r="L73" s="439"/>
      <c r="M73" s="215" t="str">
        <f t="shared" si="4"/>
        <v>C3.I3 Controla os parámetros del desarrollo de los distintos procesos detectando los que no se ajustan a los estandarizados y proponiendo medidas correctivas a quien corresponda (presión, tiempo, temperatura, velocidad, vacío, viscosidad, concentración).</v>
      </c>
      <c r="O73" s="419"/>
      <c r="P73" s="420"/>
      <c r="Q73" s="421"/>
    </row>
    <row r="74" spans="1:17" s="54" customFormat="1" ht="50.1" customHeight="1" x14ac:dyDescent="0.25">
      <c r="A74" s="449" t="s">
        <v>80</v>
      </c>
      <c r="B74" s="448" t="s">
        <v>101</v>
      </c>
      <c r="C74" s="437" t="s">
        <v>308</v>
      </c>
      <c r="D74" s="437" t="s">
        <v>309</v>
      </c>
      <c r="E74" s="396" t="s">
        <v>310</v>
      </c>
      <c r="F74" s="396" t="s">
        <v>311</v>
      </c>
      <c r="G74" s="217" t="s">
        <v>915</v>
      </c>
      <c r="H74" s="217" t="s">
        <v>346</v>
      </c>
      <c r="I74" s="213" t="s">
        <v>503</v>
      </c>
      <c r="J74" s="213" t="s">
        <v>348</v>
      </c>
      <c r="K74" s="218"/>
      <c r="L74" s="439" t="str">
        <f>CONCATENATE(C74," ",D74," ",E74," ",F74," ",C75," ",D75," ",E75," ",F75)</f>
        <v xml:space="preserve">UC5.C4  Procesar productos lácteos,  de acuerdo al Reglamento sobre Vigilancia y Control Sanitario de Alimentos (DS N° 007-98/SA)  y normativa aplicable,   siguiendo las indicaciones de las fórmulas especificadas en el plan de producción.       </v>
      </c>
      <c r="M74" s="215" t="str">
        <f t="shared" si="4"/>
        <v>C4.I1 Dosifica   insumos para la elaboración de productos alimenticios  según los requerimientos de producción y teniendo en cuenta la normativa vigente.</v>
      </c>
      <c r="O74" s="413" t="s">
        <v>887</v>
      </c>
      <c r="P74" s="414"/>
      <c r="Q74" s="415"/>
    </row>
    <row r="75" spans="1:17" s="54" customFormat="1" ht="50.1" customHeight="1" x14ac:dyDescent="0.25">
      <c r="A75" s="449"/>
      <c r="B75" s="448"/>
      <c r="C75" s="437"/>
      <c r="D75" s="437"/>
      <c r="E75" s="396"/>
      <c r="F75" s="396"/>
      <c r="G75" s="217" t="s">
        <v>911</v>
      </c>
      <c r="H75" s="217" t="s">
        <v>502</v>
      </c>
      <c r="I75" s="213" t="s">
        <v>504</v>
      </c>
      <c r="J75" s="213" t="s">
        <v>505</v>
      </c>
      <c r="K75" s="218"/>
      <c r="L75" s="439"/>
      <c r="M75" s="215" t="str">
        <f t="shared" si="4"/>
        <v>C4.I2 Elabora   leche pasteurizada y derivados lácteos  de acuerdo al Reglamento sobre Vigilancia y Control Sanitario de Alimentos (DS N° 007-98/SA)  y normativa aplicable,      siguiendo las indicaciones de las fórmulas especificadas en el plan de producción.</v>
      </c>
      <c r="O75" s="416"/>
      <c r="P75" s="417"/>
      <c r="Q75" s="418"/>
    </row>
    <row r="76" spans="1:17" s="54" customFormat="1" ht="50.1" customHeight="1" x14ac:dyDescent="0.25">
      <c r="A76" s="449"/>
      <c r="B76" s="448"/>
      <c r="C76" s="437"/>
      <c r="D76" s="437"/>
      <c r="E76" s="396"/>
      <c r="F76" s="396"/>
      <c r="G76" s="217" t="s">
        <v>916</v>
      </c>
      <c r="H76" s="217" t="s">
        <v>500</v>
      </c>
      <c r="I76" s="213" t="s">
        <v>473</v>
      </c>
      <c r="J76" s="213" t="s">
        <v>506</v>
      </c>
      <c r="K76" s="218"/>
      <c r="L76" s="439"/>
      <c r="M76" s="215" t="str">
        <f t="shared" si="4"/>
        <v>C4.I3 Controla los parámetros del desarrollo de los distintos procesos detectando los que no se ajustan a los estandarizados y proponiendo medidas correctivas a quien corresponda   (presión, tiempo, temperatura, velocidad, vacío, viscosidad, concentración).</v>
      </c>
      <c r="O76" s="419"/>
      <c r="P76" s="420"/>
      <c r="Q76" s="421"/>
    </row>
    <row r="77" spans="1:17" s="54" customFormat="1" ht="50.1" customHeight="1" x14ac:dyDescent="0.25">
      <c r="A77" s="449" t="s">
        <v>80</v>
      </c>
      <c r="B77" s="448" t="s">
        <v>101</v>
      </c>
      <c r="C77" s="437" t="s">
        <v>312</v>
      </c>
      <c r="D77" s="437" t="s">
        <v>305</v>
      </c>
      <c r="E77" s="396" t="s">
        <v>313</v>
      </c>
      <c r="F77" s="394" t="s">
        <v>314</v>
      </c>
      <c r="G77" s="217" t="s">
        <v>917</v>
      </c>
      <c r="H77" s="217" t="s">
        <v>346</v>
      </c>
      <c r="I77" s="213" t="s">
        <v>507</v>
      </c>
      <c r="J77" s="213" t="s">
        <v>343</v>
      </c>
      <c r="K77" s="218"/>
      <c r="L77" s="440" t="str">
        <f>CONCATENATE(C77," ",D77," ",E77," ",F77," ",C78," ",D78," ",E78," ",F78)</f>
        <v xml:space="preserve">UC5.C5  Procesar  productos cárnicos e hidrobiológicos,   de acuerdo al Reglamento sobre Vigilancia y Control Sanitario de Alimentos (DS N° 007-98/SA)  y normativa aplicable, siguiendo las indicaciones de las fórmulas especificadas en el plan de producción.     </v>
      </c>
      <c r="M77" s="215" t="str">
        <f t="shared" si="4"/>
        <v>C5.I1 Dosifica   insumos para la elaboración de productos alimenticios  según los requerimientos de producción y teniendo en cuenta la normativa vigente.</v>
      </c>
      <c r="O77" s="413" t="s">
        <v>888</v>
      </c>
      <c r="P77" s="414"/>
      <c r="Q77" s="415"/>
    </row>
    <row r="78" spans="1:17" s="54" customFormat="1" ht="50.1" customHeight="1" x14ac:dyDescent="0.25">
      <c r="A78" s="449"/>
      <c r="B78" s="448"/>
      <c r="C78" s="437"/>
      <c r="D78" s="437"/>
      <c r="E78" s="396"/>
      <c r="F78" s="394"/>
      <c r="G78" s="217" t="s">
        <v>918</v>
      </c>
      <c r="H78" s="217" t="s">
        <v>349</v>
      </c>
      <c r="I78" s="213" t="s">
        <v>508</v>
      </c>
      <c r="J78" s="213" t="s">
        <v>307</v>
      </c>
      <c r="K78" s="218"/>
      <c r="L78" s="441"/>
      <c r="M78" s="215" t="str">
        <f t="shared" si="4"/>
        <v>C5.I2 Elabora productos cárnicos refrigerados, congelados, ahumados, deshidratados y embutidos  de acuerdo al Reglamento sobre Vigilancia y Control Sanitario de Alimentos (DS N° 007-98/SA)  y normativa aplicable, siguiendo las indicaciones de las fórmulas especificadas en el plan de producción.</v>
      </c>
      <c r="O78" s="416"/>
      <c r="P78" s="417"/>
      <c r="Q78" s="418"/>
    </row>
    <row r="79" spans="1:17" s="54" customFormat="1" ht="50.1" customHeight="1" x14ac:dyDescent="0.25">
      <c r="A79" s="449"/>
      <c r="B79" s="448"/>
      <c r="C79" s="437"/>
      <c r="D79" s="437"/>
      <c r="E79" s="396"/>
      <c r="F79" s="394"/>
      <c r="G79" s="217" t="s">
        <v>919</v>
      </c>
      <c r="H79" s="217" t="s">
        <v>349</v>
      </c>
      <c r="I79" s="213" t="s">
        <v>509</v>
      </c>
      <c r="J79" s="213" t="s">
        <v>307</v>
      </c>
      <c r="K79" s="218"/>
      <c r="L79" s="441"/>
      <c r="M79" s="215" t="str">
        <f t="shared" si="4"/>
        <v>C5.I3 Elabora  productos marinos seco-salado, refrigerados congelados, ahumados, conservas 
 de acuerdo al Reglamento sobre Vigilancia y Control Sanitario de Alimentos (DS N° 007-98/SA)  y normativa aplicable,    siguiendo las indicaciones de las fórmulas especificadas en el plan de producción.</v>
      </c>
      <c r="O79" s="416"/>
      <c r="P79" s="417"/>
      <c r="Q79" s="418"/>
    </row>
    <row r="80" spans="1:17" s="54" customFormat="1" ht="50.1" customHeight="1" x14ac:dyDescent="0.25">
      <c r="A80" s="449"/>
      <c r="B80" s="448"/>
      <c r="C80" s="437"/>
      <c r="D80" s="437"/>
      <c r="E80" s="396"/>
      <c r="F80" s="394"/>
      <c r="G80" s="217" t="s">
        <v>920</v>
      </c>
      <c r="H80" s="217" t="s">
        <v>500</v>
      </c>
      <c r="I80" s="213" t="s">
        <v>510</v>
      </c>
      <c r="J80" s="213" t="s">
        <v>506</v>
      </c>
      <c r="K80" s="218"/>
      <c r="L80" s="442"/>
      <c r="M80" s="215" t="str">
        <f t="shared" si="4"/>
        <v>C5.I4 Controla  los parámetros del desarrollo de los distintos procesos detectando los que no se ajustan a los estandarizados y proponiendo medidas correctivas a quien corresponda   (presión, tiempo, temperatura, velocidad, vacío, viscosidad, concentración).</v>
      </c>
      <c r="O80" s="419"/>
      <c r="P80" s="420"/>
      <c r="Q80" s="421"/>
    </row>
    <row r="81" spans="1:24" s="54" customFormat="1" ht="50.1" customHeight="1" x14ac:dyDescent="0.25">
      <c r="A81" s="449" t="s">
        <v>80</v>
      </c>
      <c r="B81" s="448" t="s">
        <v>101</v>
      </c>
      <c r="C81" s="437" t="s">
        <v>315</v>
      </c>
      <c r="D81" s="437" t="s">
        <v>309</v>
      </c>
      <c r="E81" s="396" t="s">
        <v>316</v>
      </c>
      <c r="F81" s="396" t="s">
        <v>307</v>
      </c>
      <c r="G81" s="217" t="s">
        <v>921</v>
      </c>
      <c r="H81" s="217" t="s">
        <v>511</v>
      </c>
      <c r="I81" s="213" t="s">
        <v>512</v>
      </c>
      <c r="J81" s="213" t="s">
        <v>348</v>
      </c>
      <c r="K81" s="219"/>
      <c r="L81" s="440" t="str">
        <f>CONCATENATE(C81," ",D81," ",E81," ",F81," ",C82," ",D82," ",E82," ",F82)</f>
        <v xml:space="preserve">UC5.C6  Procesar productos derivados de grano, cereales y tubérculos,   de acuerdo al Reglamento sobre Vigilancia y Control Sanitario de Alimentos (DS N° 007-98/SA)  y normativa aplicable,   siguiendo las indicaciones de las fórmulas especificadas en el plan de producción.    </v>
      </c>
      <c r="M81" s="215" t="str">
        <f t="shared" si="4"/>
        <v>C6.I1   Dosifica  insumos para la elaboración de productos alimenticios  según los requerimientos de producción y teniendo en cuenta la normativa vigente.</v>
      </c>
      <c r="O81" s="413" t="s">
        <v>1156</v>
      </c>
      <c r="P81" s="414"/>
      <c r="Q81" s="415"/>
    </row>
    <row r="82" spans="1:24" s="54" customFormat="1" ht="50.1" customHeight="1" x14ac:dyDescent="0.25">
      <c r="A82" s="449"/>
      <c r="B82" s="448"/>
      <c r="C82" s="437"/>
      <c r="D82" s="437"/>
      <c r="E82" s="396"/>
      <c r="F82" s="396"/>
      <c r="G82" s="217" t="s">
        <v>922</v>
      </c>
      <c r="H82" s="217" t="s">
        <v>350</v>
      </c>
      <c r="I82" s="213" t="s">
        <v>513</v>
      </c>
      <c r="J82" s="213" t="s">
        <v>514</v>
      </c>
      <c r="K82" s="218"/>
      <c r="L82" s="441"/>
      <c r="M82" s="215" t="str">
        <f t="shared" si="4"/>
        <v>C6.I2  Elabora productos derivados de grano, cereales y tubérculos,  de acuerdo al Reglamento sobre Vigilancia y Control Sanitario de Alimentos (DS N° 007-98/SA)  y normativa aplicable,      siguiendo las indicaciones de las fórmulas especificadas en el plan de producción.</v>
      </c>
      <c r="O82" s="416"/>
      <c r="P82" s="417"/>
      <c r="Q82" s="418"/>
    </row>
    <row r="83" spans="1:24" s="54" customFormat="1" ht="50.1" customHeight="1" x14ac:dyDescent="0.25">
      <c r="A83" s="449"/>
      <c r="B83" s="448"/>
      <c r="C83" s="437"/>
      <c r="D83" s="437"/>
      <c r="E83" s="396"/>
      <c r="F83" s="396"/>
      <c r="G83" s="217" t="s">
        <v>923</v>
      </c>
      <c r="H83" s="217" t="s">
        <v>500</v>
      </c>
      <c r="I83" s="213" t="s">
        <v>515</v>
      </c>
      <c r="J83" s="213" t="s">
        <v>474</v>
      </c>
      <c r="K83" s="218"/>
      <c r="L83" s="442"/>
      <c r="M83" s="215" t="str">
        <f t="shared" si="4"/>
        <v>C6.I3 Controla  los parámetros del desarrollo de los distintos procesos detectando los que no se ajustan a los estandarizados y proponiendo medidas correctivas a quien corresponda (presión, tiempo, temperatura, velocidad, vacío, viscosidad, concentración).</v>
      </c>
      <c r="O83" s="419"/>
      <c r="P83" s="420"/>
      <c r="Q83" s="421"/>
    </row>
    <row r="84" spans="1:24" s="54" customFormat="1" ht="50.1" customHeight="1" x14ac:dyDescent="0.25">
      <c r="A84" s="449" t="s">
        <v>80</v>
      </c>
      <c r="B84" s="448" t="s">
        <v>101</v>
      </c>
      <c r="C84" s="437" t="s">
        <v>317</v>
      </c>
      <c r="D84" s="437" t="s">
        <v>318</v>
      </c>
      <c r="E84" s="396" t="s">
        <v>319</v>
      </c>
      <c r="F84" s="396" t="s">
        <v>320</v>
      </c>
      <c r="G84" s="217" t="s">
        <v>924</v>
      </c>
      <c r="H84" s="217" t="s">
        <v>445</v>
      </c>
      <c r="I84" s="213" t="s">
        <v>517</v>
      </c>
      <c r="J84" s="213" t="s">
        <v>518</v>
      </c>
      <c r="K84" s="218"/>
      <c r="L84" s="446" t="str">
        <f>CONCATENATE(C84," ",D84," ",E84," ",F84," ",C85," ",D85," ",E85," ",F85)</f>
        <v xml:space="preserve">UC5.C7 Elaborar productos vitivinícolas derivados de la vid (uva) Piscos y vinos, según procedimientos  establecidos por la empresa y estándares de calidad, BPM y teniendo en cuenta la normatividad vigente.      </v>
      </c>
      <c r="M84" s="215" t="str">
        <f t="shared" si="4"/>
        <v xml:space="preserve">C7.I1  Verifica la recepción y formulación de materias prima e insumos para la elaboración de productos vitivinícolas derivados de la vid (Piscos y vinos), según lo establecido en el manual de BPM, los procedimientos establecidos por la empresa y la  normativa vigente </v>
      </c>
      <c r="O84" s="413" t="s">
        <v>1090</v>
      </c>
      <c r="P84" s="414"/>
      <c r="Q84" s="415"/>
    </row>
    <row r="85" spans="1:24" s="54" customFormat="1" ht="50.1" customHeight="1" x14ac:dyDescent="0.25">
      <c r="A85" s="449"/>
      <c r="B85" s="448"/>
      <c r="C85" s="437"/>
      <c r="D85" s="437"/>
      <c r="E85" s="396"/>
      <c r="F85" s="396"/>
      <c r="G85" s="217" t="s">
        <v>925</v>
      </c>
      <c r="H85" s="217" t="s">
        <v>516</v>
      </c>
      <c r="I85" s="213" t="s">
        <v>519</v>
      </c>
      <c r="J85" s="213" t="s">
        <v>520</v>
      </c>
      <c r="K85" s="218"/>
      <c r="L85" s="446"/>
      <c r="M85" s="215" t="str">
        <f t="shared" si="4"/>
        <v xml:space="preserve">C7.I2 Ejecuta   las operaciones unitarias del flujograma en la elaboración de productos vitivinícolas derivados de la vid (Piscos y vinos), según procedimientos establecidos por la empresa, estándares de calidad, BPM y  teniendo en cuenta la normativa vigente.  </v>
      </c>
      <c r="O85" s="416"/>
      <c r="P85" s="417"/>
      <c r="Q85" s="418"/>
    </row>
    <row r="86" spans="1:24" s="54" customFormat="1" ht="50.1" customHeight="1" x14ac:dyDescent="0.25">
      <c r="A86" s="449"/>
      <c r="B86" s="448"/>
      <c r="C86" s="437"/>
      <c r="D86" s="437"/>
      <c r="E86" s="396"/>
      <c r="F86" s="396"/>
      <c r="G86" s="217" t="s">
        <v>926</v>
      </c>
      <c r="H86" s="217" t="s">
        <v>441</v>
      </c>
      <c r="I86" s="213" t="s">
        <v>521</v>
      </c>
      <c r="J86" s="213" t="s">
        <v>522</v>
      </c>
      <c r="K86" s="218"/>
      <c r="L86" s="446"/>
      <c r="M86" s="215" t="str">
        <f t="shared" si="4"/>
        <v xml:space="preserve">C7.I3 Aplica el manual de BPM y plan HACCP en la elaboración de productos vitivinícolas derivados de la vid (Pisco y vinos), según  procedimientos establecidos por la empresa, estándares de calidad y la normativa vigente  </v>
      </c>
      <c r="O86" s="419"/>
      <c r="P86" s="420"/>
      <c r="Q86" s="421"/>
    </row>
    <row r="87" spans="1:24" s="54" customFormat="1" ht="50.1" customHeight="1" x14ac:dyDescent="0.2">
      <c r="A87" s="455" t="s">
        <v>80</v>
      </c>
      <c r="B87" s="450" t="s">
        <v>102</v>
      </c>
      <c r="C87" s="395" t="s">
        <v>1007</v>
      </c>
      <c r="D87" s="401" t="s">
        <v>930</v>
      </c>
      <c r="E87" s="401" t="s">
        <v>1008</v>
      </c>
      <c r="F87" s="401" t="s">
        <v>1009</v>
      </c>
      <c r="G87" s="217" t="s">
        <v>902</v>
      </c>
      <c r="H87" s="217" t="s">
        <v>1015</v>
      </c>
      <c r="I87" s="213" t="s">
        <v>1016</v>
      </c>
      <c r="J87" s="213" t="s">
        <v>1017</v>
      </c>
      <c r="K87" s="218"/>
      <c r="L87" s="385" t="str">
        <f>CONCATENATE(C87," ",D87," ",E87," ",F87," ",C88," ",D88," ",E88," ",F88)</f>
        <v xml:space="preserve">CE2.C1 Comunicar  información personal, conceptos, ideas, sentimientos y hechos, en el idioma inglés, de manera presencial y virtual,   aplicando gramática y vocabulario técnico sin estereotipo de género.     </v>
      </c>
      <c r="M87" s="215" t="str">
        <f t="shared" ref="M87:M105" si="5">CONCATENATE(G87," ",H87," ",I87," ",J87)</f>
        <v>C1.I1  Transmite información personal y grupal, en forma oral y escrita de manera presencial y virtual,  aplicando vocabulario y gramática del idioma inglés, en contextos sociales y laborales vinculados al programa de estudios y haciendo uso de las tecnologías.</v>
      </c>
      <c r="N87" s="46"/>
      <c r="O87" s="404" t="s">
        <v>1085</v>
      </c>
      <c r="P87" s="405"/>
      <c r="Q87" s="406"/>
      <c r="R87" s="46"/>
      <c r="S87" s="46"/>
      <c r="T87" s="46"/>
      <c r="U87" s="46"/>
      <c r="V87" s="46"/>
      <c r="W87" s="46"/>
      <c r="X87" s="46"/>
    </row>
    <row r="88" spans="1:24" s="54" customFormat="1" ht="50.1" customHeight="1" x14ac:dyDescent="0.2">
      <c r="A88" s="456"/>
      <c r="B88" s="451"/>
      <c r="C88" s="398"/>
      <c r="D88" s="402"/>
      <c r="E88" s="402"/>
      <c r="F88" s="402"/>
      <c r="G88" s="217" t="s">
        <v>904</v>
      </c>
      <c r="H88" s="217" t="s">
        <v>524</v>
      </c>
      <c r="I88" s="213" t="s">
        <v>1018</v>
      </c>
      <c r="J88" s="213" t="s">
        <v>1019</v>
      </c>
      <c r="K88" s="218"/>
      <c r="L88" s="386"/>
      <c r="M88" s="215" t="str">
        <f t="shared" si="5"/>
        <v>C1.I2 Expresa conceptos, ideas, sentimientos y hechos de situaciones sociales y laborales en diversos audios en forma clara en idioma ingles, en contextos sociales y laborales vinculados al programa de estudios</v>
      </c>
      <c r="N88" s="46"/>
      <c r="O88" s="407"/>
      <c r="P88" s="408"/>
      <c r="Q88" s="409"/>
      <c r="R88" s="46"/>
      <c r="S88" s="46"/>
      <c r="T88" s="46"/>
      <c r="U88" s="46"/>
      <c r="V88" s="46"/>
      <c r="W88" s="46"/>
      <c r="X88" s="46"/>
    </row>
    <row r="89" spans="1:24" s="54" customFormat="1" ht="50.1" customHeight="1" x14ac:dyDescent="0.2">
      <c r="A89" s="456"/>
      <c r="B89" s="452"/>
      <c r="C89" s="399"/>
      <c r="D89" s="403"/>
      <c r="E89" s="403"/>
      <c r="F89" s="403"/>
      <c r="G89" s="217" t="s">
        <v>905</v>
      </c>
      <c r="H89" s="217" t="s">
        <v>1023</v>
      </c>
      <c r="I89" s="213" t="s">
        <v>1022</v>
      </c>
      <c r="J89" s="213" t="s">
        <v>1024</v>
      </c>
      <c r="K89" s="218"/>
      <c r="L89" s="387"/>
      <c r="M89" s="215" t="str">
        <f t="shared" si="5"/>
        <v>C1.I3 Dialoga  con diversos interlocutores en medios presenciales y virtuales,  en el idioma inglés, con asertividad,   sin estereotipos de género u otros, en contextos sociales y laborales al programa de estudios.</v>
      </c>
      <c r="N89" s="46"/>
      <c r="O89" s="410"/>
      <c r="P89" s="411"/>
      <c r="Q89" s="412"/>
      <c r="R89" s="46"/>
      <c r="S89" s="46"/>
      <c r="T89" s="46"/>
      <c r="U89" s="46"/>
      <c r="V89" s="46"/>
      <c r="W89" s="46"/>
      <c r="X89" s="46"/>
    </row>
    <row r="90" spans="1:24" s="54" customFormat="1" ht="50.1" customHeight="1" x14ac:dyDescent="0.2">
      <c r="A90" s="456"/>
      <c r="B90" s="450" t="s">
        <v>102</v>
      </c>
      <c r="C90" s="269" t="s">
        <v>321</v>
      </c>
      <c r="D90" s="260" t="s">
        <v>1020</v>
      </c>
      <c r="E90" s="260" t="s">
        <v>1094</v>
      </c>
      <c r="F90" s="261" t="s">
        <v>1091</v>
      </c>
      <c r="G90" s="217" t="s">
        <v>907</v>
      </c>
      <c r="H90" s="217" t="s">
        <v>950</v>
      </c>
      <c r="I90" s="213" t="s">
        <v>1025</v>
      </c>
      <c r="J90" s="213" t="s">
        <v>1026</v>
      </c>
      <c r="K90" s="218"/>
      <c r="L90" s="385" t="s">
        <v>1129</v>
      </c>
      <c r="M90" s="278" t="str">
        <f>CONCATENATE(G90," ",H90," ",I90," ",J90)</f>
        <v>C2.I1 Lee de manera comprensiva textos cortos en inglés relacionados a su programa de estudios, extrayendo las ideas principales</v>
      </c>
      <c r="N90" s="46"/>
      <c r="O90" s="404" t="s">
        <v>1086</v>
      </c>
      <c r="P90" s="405"/>
      <c r="Q90" s="406"/>
      <c r="R90" s="46"/>
      <c r="S90" s="46"/>
      <c r="T90" s="46"/>
      <c r="U90" s="46"/>
      <c r="V90" s="46"/>
      <c r="W90" s="46"/>
      <c r="X90" s="46"/>
    </row>
    <row r="91" spans="1:24" s="54" customFormat="1" ht="50.1" customHeight="1" x14ac:dyDescent="0.2">
      <c r="A91" s="456"/>
      <c r="B91" s="451"/>
      <c r="C91" s="395" t="s">
        <v>1010</v>
      </c>
      <c r="D91" s="401" t="s">
        <v>1021</v>
      </c>
      <c r="E91" s="401" t="s">
        <v>1092</v>
      </c>
      <c r="F91" s="401" t="s">
        <v>1093</v>
      </c>
      <c r="G91" s="217" t="s">
        <v>896</v>
      </c>
      <c r="H91" s="217" t="s">
        <v>1027</v>
      </c>
      <c r="I91" s="213" t="s">
        <v>1028</v>
      </c>
      <c r="J91" s="213" t="s">
        <v>1029</v>
      </c>
      <c r="K91" s="218"/>
      <c r="L91" s="386"/>
      <c r="M91" s="278" t="str">
        <f>CONCATENATE(G91," ",H91," ",I91," ",J91)</f>
        <v>C2.I2 Procesa  textos cortos en inglés relacionados a su programa de estudios   utilizando el vocabulario técnico.</v>
      </c>
      <c r="N91" s="46"/>
      <c r="O91" s="407"/>
      <c r="P91" s="408"/>
      <c r="Q91" s="409"/>
      <c r="R91" s="46"/>
      <c r="S91" s="46"/>
      <c r="T91" s="46"/>
      <c r="U91" s="46"/>
      <c r="V91" s="46"/>
      <c r="W91" s="46"/>
      <c r="X91" s="46"/>
    </row>
    <row r="92" spans="1:24" s="54" customFormat="1" ht="50.1" customHeight="1" x14ac:dyDescent="0.2">
      <c r="A92" s="456"/>
      <c r="B92" s="451"/>
      <c r="C92" s="398"/>
      <c r="D92" s="402"/>
      <c r="E92" s="402"/>
      <c r="F92" s="402"/>
      <c r="G92" s="217" t="s">
        <v>897</v>
      </c>
      <c r="H92" s="217" t="s">
        <v>523</v>
      </c>
      <c r="I92" s="213" t="s">
        <v>1031</v>
      </c>
      <c r="J92" s="213" t="s">
        <v>1030</v>
      </c>
      <c r="K92" s="218"/>
      <c r="L92" s="386"/>
      <c r="M92" s="278" t="str">
        <f t="shared" ref="M92:M94" si="6">CONCATENATE(G92," ",H92," ",I92," ",J92)</f>
        <v>C2.I3 Comunica  la información leída de forma oral, aplicando vocabulario y gramática del idioma inglés, en contextos sociales y laborales  relacionados al programa de estudios.</v>
      </c>
      <c r="N92" s="46"/>
      <c r="O92" s="407"/>
      <c r="P92" s="408"/>
      <c r="Q92" s="409"/>
      <c r="R92" s="46"/>
      <c r="S92" s="46"/>
      <c r="T92" s="46"/>
      <c r="U92" s="46"/>
      <c r="V92" s="46"/>
      <c r="W92" s="46"/>
      <c r="X92" s="46"/>
    </row>
    <row r="93" spans="1:24" s="54" customFormat="1" ht="50.1" customHeight="1" x14ac:dyDescent="0.2">
      <c r="A93" s="456"/>
      <c r="B93" s="451"/>
      <c r="C93" s="398"/>
      <c r="D93" s="402"/>
      <c r="E93" s="402"/>
      <c r="F93" s="402"/>
      <c r="G93" s="217" t="s">
        <v>899</v>
      </c>
      <c r="H93" s="217" t="s">
        <v>349</v>
      </c>
      <c r="I93" s="213" t="s">
        <v>1033</v>
      </c>
      <c r="J93" s="213" t="s">
        <v>1032</v>
      </c>
      <c r="K93" s="218"/>
      <c r="L93" s="386"/>
      <c r="M93" s="278" t="str">
        <f t="shared" si="6"/>
        <v>C3.I1 Elabora  textos escritos básicos utilizando vocabulario técnico  vinculado al programa de estudios.</v>
      </c>
      <c r="N93" s="46"/>
      <c r="O93" s="407"/>
      <c r="P93" s="408"/>
      <c r="Q93" s="409"/>
      <c r="R93" s="46"/>
      <c r="S93" s="46"/>
      <c r="T93" s="46"/>
      <c r="U93" s="46"/>
      <c r="V93" s="46"/>
      <c r="W93" s="46"/>
      <c r="X93" s="46"/>
    </row>
    <row r="94" spans="1:24" s="54" customFormat="1" ht="50.1" customHeight="1" x14ac:dyDescent="0.2">
      <c r="A94" s="456"/>
      <c r="B94" s="452"/>
      <c r="C94" s="399"/>
      <c r="D94" s="403"/>
      <c r="E94" s="403"/>
      <c r="F94" s="403"/>
      <c r="G94" s="217" t="s">
        <v>909</v>
      </c>
      <c r="H94" s="217" t="s">
        <v>1036</v>
      </c>
      <c r="I94" s="213" t="s">
        <v>1035</v>
      </c>
      <c r="J94" s="213" t="s">
        <v>1034</v>
      </c>
      <c r="K94" s="218"/>
      <c r="L94" s="387"/>
      <c r="M94" s="278" t="str">
        <f t="shared" si="6"/>
        <v>C3.I2 Traduce  textos relacionados a su programa de estudios al idioma inglés,  con pertinencia contextual y cultural.</v>
      </c>
      <c r="N94" s="46"/>
      <c r="O94" s="410"/>
      <c r="P94" s="411"/>
      <c r="Q94" s="412"/>
      <c r="R94" s="46"/>
      <c r="S94" s="46"/>
      <c r="T94" s="46"/>
      <c r="U94" s="46"/>
      <c r="V94" s="46"/>
      <c r="W94" s="46"/>
      <c r="X94" s="46"/>
    </row>
    <row r="95" spans="1:24" s="54" customFormat="1" ht="50.1" customHeight="1" x14ac:dyDescent="0.2">
      <c r="A95" s="456"/>
      <c r="B95" s="450" t="s">
        <v>102</v>
      </c>
      <c r="C95" s="267" t="s">
        <v>1011</v>
      </c>
      <c r="D95" s="212" t="s">
        <v>322</v>
      </c>
      <c r="E95" s="213" t="s">
        <v>323</v>
      </c>
      <c r="F95" s="213" t="s">
        <v>1037</v>
      </c>
      <c r="G95" s="217" t="s">
        <v>903</v>
      </c>
      <c r="H95" s="217" t="s">
        <v>1042</v>
      </c>
      <c r="I95" s="213" t="s">
        <v>1041</v>
      </c>
      <c r="J95" s="213" t="s">
        <v>1040</v>
      </c>
      <c r="K95" s="218"/>
      <c r="L95" s="431" t="s">
        <v>1142</v>
      </c>
      <c r="M95" s="215" t="str">
        <f>CONCATENATE(G95," ",H95," ",I95," ",J95)</f>
        <v>C1.I1 Explora  su entorno  para identificar ideas de mejora significativas u originales a problemas,  necesidades u oportunidades de su contexto social, cultural y productivo.</v>
      </c>
      <c r="N95" s="46"/>
      <c r="O95" s="404" t="s">
        <v>1087</v>
      </c>
      <c r="P95" s="405"/>
      <c r="Q95" s="406"/>
      <c r="R95" s="46"/>
      <c r="S95" s="46"/>
      <c r="T95" s="46"/>
      <c r="U95" s="46"/>
      <c r="V95" s="46"/>
      <c r="W95" s="46"/>
      <c r="X95" s="46"/>
    </row>
    <row r="96" spans="1:24" s="54" customFormat="1" ht="50.1" customHeight="1" x14ac:dyDescent="0.2">
      <c r="A96" s="456"/>
      <c r="B96" s="451"/>
      <c r="C96" s="469" t="s">
        <v>1012</v>
      </c>
      <c r="D96" s="395" t="s">
        <v>324</v>
      </c>
      <c r="E96" s="401" t="s">
        <v>1038</v>
      </c>
      <c r="F96" s="401" t="s">
        <v>1039</v>
      </c>
      <c r="G96" s="217" t="s">
        <v>904</v>
      </c>
      <c r="H96" s="217" t="s">
        <v>525</v>
      </c>
      <c r="I96" s="213" t="s">
        <v>1044</v>
      </c>
      <c r="J96" s="213" t="s">
        <v>1043</v>
      </c>
      <c r="K96" s="218"/>
      <c r="L96" s="432"/>
      <c r="M96" s="215" t="str">
        <f t="shared" si="5"/>
        <v>C1.I2 Analiza   su entorno laboral  aplicando las técnicas e instrumentos de observación, para la identificación del problema de estudio,  orientado a la innovación tecnológica.</v>
      </c>
      <c r="N96" s="46"/>
      <c r="O96" s="407"/>
      <c r="P96" s="408"/>
      <c r="Q96" s="409"/>
      <c r="R96" s="46"/>
      <c r="S96" s="46"/>
      <c r="T96" s="46"/>
      <c r="U96" s="46"/>
      <c r="V96" s="46"/>
      <c r="W96" s="46"/>
      <c r="X96" s="46"/>
    </row>
    <row r="97" spans="1:24" s="54" customFormat="1" ht="50.1" customHeight="1" x14ac:dyDescent="0.2">
      <c r="A97" s="456"/>
      <c r="B97" s="451"/>
      <c r="C97" s="470"/>
      <c r="D97" s="398"/>
      <c r="E97" s="402"/>
      <c r="F97" s="402"/>
      <c r="G97" s="217" t="s">
        <v>905</v>
      </c>
      <c r="H97" s="217" t="s">
        <v>525</v>
      </c>
      <c r="I97" s="213" t="s">
        <v>1046</v>
      </c>
      <c r="J97" s="213" t="s">
        <v>1045</v>
      </c>
      <c r="K97" s="218"/>
      <c r="L97" s="432"/>
      <c r="M97" s="215" t="str">
        <f t="shared" si="5"/>
        <v>C1.I3 Analiza   la viabilidad de las ideas de mejora planteadas en función a los recursos,  oportunidades y factibilidad de su contexto social, cultural y productivo.</v>
      </c>
      <c r="N97" s="46"/>
      <c r="O97" s="407"/>
      <c r="P97" s="408"/>
      <c r="Q97" s="409"/>
      <c r="R97" s="46"/>
      <c r="S97" s="46"/>
      <c r="T97" s="46"/>
      <c r="U97" s="46"/>
      <c r="V97" s="46"/>
      <c r="W97" s="46"/>
      <c r="X97" s="46"/>
    </row>
    <row r="98" spans="1:24" s="54" customFormat="1" ht="50.1" customHeight="1" x14ac:dyDescent="0.25">
      <c r="A98" s="456"/>
      <c r="B98" s="451"/>
      <c r="C98" s="470"/>
      <c r="D98" s="398"/>
      <c r="E98" s="402"/>
      <c r="F98" s="402"/>
      <c r="G98" s="217" t="s">
        <v>907</v>
      </c>
      <c r="H98" s="217" t="s">
        <v>526</v>
      </c>
      <c r="I98" s="213" t="s">
        <v>1048</v>
      </c>
      <c r="J98" s="213" t="s">
        <v>1047</v>
      </c>
      <c r="K98" s="218"/>
      <c r="L98" s="432"/>
      <c r="M98" s="215" t="str">
        <f t="shared" si="5"/>
        <v xml:space="preserve">C2.I1 Plantea  el esquema del proyecto de innovación tecnológica considerando el propósito y  solución del problema central identificado.  </v>
      </c>
      <c r="O98" s="407"/>
      <c r="P98" s="408"/>
      <c r="Q98" s="409"/>
    </row>
    <row r="99" spans="1:24" s="54" customFormat="1" ht="50.1" customHeight="1" x14ac:dyDescent="0.25">
      <c r="A99" s="456"/>
      <c r="B99" s="451"/>
      <c r="C99" s="470"/>
      <c r="D99" s="398"/>
      <c r="E99" s="402"/>
      <c r="F99" s="402"/>
      <c r="G99" s="217" t="s">
        <v>896</v>
      </c>
      <c r="H99" s="217" t="s">
        <v>527</v>
      </c>
      <c r="I99" s="213" t="s">
        <v>1050</v>
      </c>
      <c r="J99" s="213" t="s">
        <v>1049</v>
      </c>
      <c r="K99" s="218"/>
      <c r="L99" s="432"/>
      <c r="M99" s="215" t="str">
        <f t="shared" si="5"/>
        <v xml:space="preserve">C2.I2 Diseña  un prototipo de la innovación tecnológica aplicada, teniendo en cuenta la metodología,  diseños experimentales, sistemas de registro, factores y variables a estudiar. </v>
      </c>
      <c r="O99" s="407"/>
      <c r="P99" s="408"/>
      <c r="Q99" s="409"/>
    </row>
    <row r="100" spans="1:24" s="54" customFormat="1" ht="50.1" customHeight="1" x14ac:dyDescent="0.25">
      <c r="A100" s="456"/>
      <c r="B100" s="452"/>
      <c r="C100" s="471"/>
      <c r="D100" s="399"/>
      <c r="E100" s="403"/>
      <c r="F100" s="403"/>
      <c r="G100" s="217" t="s">
        <v>897</v>
      </c>
      <c r="H100" s="217" t="s">
        <v>1051</v>
      </c>
      <c r="I100" s="213" t="s">
        <v>1052</v>
      </c>
      <c r="J100" s="213" t="s">
        <v>1053</v>
      </c>
      <c r="K100" s="218"/>
      <c r="L100" s="433"/>
      <c r="M100" s="215" t="str">
        <f t="shared" si="5"/>
        <v>C2.I3 Propone  la transferencia tecnológica a la sociedad evaluando los resultados de la aplicación en el mercado laboral y su funcionalidad  teniendo en cuenta la responsabilidad social de las instituciones educativas de Educación superior</v>
      </c>
      <c r="O100" s="410"/>
      <c r="P100" s="411"/>
      <c r="Q100" s="412"/>
    </row>
    <row r="101" spans="1:24" s="54" customFormat="1" ht="50.1" customHeight="1" x14ac:dyDescent="0.25">
      <c r="A101" s="456"/>
      <c r="B101" s="450" t="s">
        <v>102</v>
      </c>
      <c r="C101" s="268" t="s">
        <v>1014</v>
      </c>
      <c r="D101" s="269" t="s">
        <v>1054</v>
      </c>
      <c r="E101" s="260" t="s">
        <v>1055</v>
      </c>
      <c r="F101" s="260" t="s">
        <v>1056</v>
      </c>
      <c r="G101" s="217" t="s">
        <v>903</v>
      </c>
      <c r="H101" s="217" t="s">
        <v>401</v>
      </c>
      <c r="I101" s="213" t="s">
        <v>1060</v>
      </c>
      <c r="J101" s="213" t="s">
        <v>1061</v>
      </c>
      <c r="K101" s="218"/>
      <c r="L101" s="385" t="s">
        <v>1089</v>
      </c>
      <c r="M101" s="215" t="str">
        <f t="shared" si="5"/>
        <v>C1.I1 Utiliza  los métodos y técnicas del estudio de mercado,  aplicando los principios económicos empresariales fundamentales.</v>
      </c>
      <c r="O101" s="396" t="s">
        <v>1088</v>
      </c>
      <c r="P101" s="396"/>
      <c r="Q101" s="396"/>
    </row>
    <row r="102" spans="1:24" s="54" customFormat="1" ht="50.1" customHeight="1" x14ac:dyDescent="0.2">
      <c r="A102" s="456"/>
      <c r="B102" s="451"/>
      <c r="C102" s="395" t="s">
        <v>1013</v>
      </c>
      <c r="D102" s="395" t="s">
        <v>1057</v>
      </c>
      <c r="E102" s="383" t="s">
        <v>1058</v>
      </c>
      <c r="F102" s="383" t="s">
        <v>1059</v>
      </c>
      <c r="G102" s="217" t="s">
        <v>904</v>
      </c>
      <c r="H102" s="217" t="s">
        <v>557</v>
      </c>
      <c r="I102" s="213" t="s">
        <v>1062</v>
      </c>
      <c r="J102" s="213" t="s">
        <v>1063</v>
      </c>
      <c r="K102" s="218"/>
      <c r="L102" s="385"/>
      <c r="M102" s="215" t="str">
        <f t="shared" si="5"/>
        <v>C1.I2 Interpreta  la rentabilidad de un negocio.  haciendo uso de parámetros empresariales para jerarquizar la oportunidad económica</v>
      </c>
      <c r="N102" s="46"/>
      <c r="O102" s="396"/>
      <c r="P102" s="396"/>
      <c r="Q102" s="396"/>
      <c r="R102" s="46"/>
      <c r="S102" s="46"/>
      <c r="T102" s="46"/>
      <c r="U102" s="46"/>
      <c r="V102" s="46"/>
      <c r="W102" s="46"/>
      <c r="X102" s="46"/>
    </row>
    <row r="103" spans="1:24" s="54" customFormat="1" ht="50.1" customHeight="1" x14ac:dyDescent="0.2">
      <c r="A103" s="456"/>
      <c r="B103" s="451"/>
      <c r="C103" s="395"/>
      <c r="D103" s="395"/>
      <c r="E103" s="383"/>
      <c r="F103" s="383"/>
      <c r="G103" s="217" t="s">
        <v>905</v>
      </c>
      <c r="H103" s="217" t="s">
        <v>1064</v>
      </c>
      <c r="I103" s="213" t="s">
        <v>1065</v>
      </c>
      <c r="J103" s="213" t="s">
        <v>1066</v>
      </c>
      <c r="K103" s="218"/>
      <c r="L103" s="385"/>
      <c r="M103" s="215" t="str">
        <f t="shared" si="5"/>
        <v xml:space="preserve">C1.I3 Prioriza  la actividad económica de mayor rentabilidad y  sostenibilidad para el desarrollo de un plan de negocios. </v>
      </c>
      <c r="N103" s="46"/>
      <c r="O103" s="396"/>
      <c r="P103" s="396"/>
      <c r="Q103" s="396"/>
      <c r="R103" s="46"/>
      <c r="S103" s="46"/>
      <c r="T103" s="46"/>
      <c r="U103" s="46"/>
      <c r="V103" s="46"/>
      <c r="W103" s="46"/>
      <c r="X103" s="46"/>
    </row>
    <row r="104" spans="1:24" s="54" customFormat="1" ht="50.1" customHeight="1" x14ac:dyDescent="0.2">
      <c r="A104" s="456"/>
      <c r="B104" s="451"/>
      <c r="C104" s="395"/>
      <c r="D104" s="395"/>
      <c r="E104" s="383"/>
      <c r="F104" s="383"/>
      <c r="G104" s="217" t="s">
        <v>907</v>
      </c>
      <c r="H104" s="217" t="s">
        <v>349</v>
      </c>
      <c r="I104" s="213" t="s">
        <v>1067</v>
      </c>
      <c r="J104" s="213" t="s">
        <v>1068</v>
      </c>
      <c r="K104" s="218"/>
      <c r="L104" s="385"/>
      <c r="M104" s="215" t="str">
        <f t="shared" si="5"/>
        <v xml:space="preserve">C2.I1 Elabora  un plan de negocios de acuerdo al estudios de mercado, a la oferta y demanda,  población objetivo,  considerando la normativa vigente. </v>
      </c>
      <c r="N104" s="46"/>
      <c r="O104" s="396"/>
      <c r="P104" s="396"/>
      <c r="Q104" s="396"/>
      <c r="R104" s="46"/>
      <c r="S104" s="46"/>
      <c r="T104" s="46"/>
      <c r="U104" s="46"/>
      <c r="V104" s="46"/>
      <c r="W104" s="46"/>
      <c r="X104" s="46"/>
    </row>
    <row r="105" spans="1:24" s="54" customFormat="1" ht="50.1" customHeight="1" x14ac:dyDescent="0.2">
      <c r="A105" s="456"/>
      <c r="B105" s="451"/>
      <c r="C105" s="395"/>
      <c r="D105" s="395"/>
      <c r="E105" s="383"/>
      <c r="F105" s="383"/>
      <c r="G105" s="217" t="s">
        <v>896</v>
      </c>
      <c r="H105" s="217" t="s">
        <v>349</v>
      </c>
      <c r="I105" s="213" t="s">
        <v>1070</v>
      </c>
      <c r="J105" s="213" t="s">
        <v>1069</v>
      </c>
      <c r="K105" s="218"/>
      <c r="L105" s="385"/>
      <c r="M105" s="215" t="str">
        <f t="shared" si="5"/>
        <v>C2.I2 Elabora  un plan de producción, organización y financiamiento  evaluando la ubicación, fuentes de financiamiento y costos.</v>
      </c>
      <c r="N105" s="46"/>
      <c r="O105" s="396"/>
      <c r="P105" s="396"/>
      <c r="Q105" s="396"/>
      <c r="R105" s="46"/>
      <c r="S105" s="46"/>
      <c r="T105" s="46"/>
      <c r="U105" s="46"/>
      <c r="V105" s="46"/>
      <c r="W105" s="46"/>
      <c r="X105" s="46"/>
    </row>
    <row r="106" spans="1:24" s="54" customFormat="1" ht="50.1" customHeight="1" x14ac:dyDescent="0.2">
      <c r="A106" s="457"/>
      <c r="B106" s="452"/>
      <c r="C106" s="395"/>
      <c r="D106" s="395"/>
      <c r="E106" s="383"/>
      <c r="F106" s="383"/>
      <c r="G106" s="217" t="s">
        <v>897</v>
      </c>
      <c r="H106" s="217" t="s">
        <v>553</v>
      </c>
      <c r="I106" s="213" t="s">
        <v>1071</v>
      </c>
      <c r="J106" s="213" t="s">
        <v>1072</v>
      </c>
      <c r="K106" s="218"/>
      <c r="L106" s="385"/>
      <c r="M106" s="215" t="str">
        <f>CONCATENATE(G106," ",H106," ",I106," ",J106)</f>
        <v>C2.I3 Implementa  el plan de negocios de manera piloto .  evaluando el resultado</v>
      </c>
      <c r="N106" s="46"/>
      <c r="O106" s="396"/>
      <c r="P106" s="396"/>
      <c r="Q106" s="396"/>
      <c r="R106" s="46"/>
      <c r="S106" s="46"/>
      <c r="T106" s="46"/>
      <c r="U106" s="46"/>
      <c r="V106" s="46"/>
      <c r="W106" s="46"/>
      <c r="X106" s="46"/>
    </row>
    <row r="107" spans="1:24" x14ac:dyDescent="0.2">
      <c r="A107" s="55"/>
      <c r="B107" s="55"/>
      <c r="C107" s="125"/>
      <c r="D107" s="126"/>
      <c r="E107" s="126"/>
      <c r="F107" s="126"/>
      <c r="G107" s="126"/>
      <c r="H107" s="126"/>
      <c r="I107" s="126"/>
      <c r="J107" s="126"/>
      <c r="K107" s="127"/>
      <c r="L107" s="128"/>
      <c r="M107" s="128" t="str">
        <f t="shared" ref="M107:M132" si="7">CONCATENATE(G107," ",H107," ",I107," ",J107)</f>
        <v xml:space="preserve">   </v>
      </c>
      <c r="O107" s="125"/>
      <c r="P107" s="125"/>
      <c r="Q107" s="125"/>
    </row>
    <row r="108" spans="1:24" s="54" customFormat="1" ht="39.950000000000003" customHeight="1" x14ac:dyDescent="0.25">
      <c r="A108" s="447" t="s">
        <v>81</v>
      </c>
      <c r="B108" s="448" t="s">
        <v>101</v>
      </c>
      <c r="C108" s="437" t="s">
        <v>326</v>
      </c>
      <c r="D108" s="437" t="s">
        <v>327</v>
      </c>
      <c r="E108" s="396" t="s">
        <v>328</v>
      </c>
      <c r="F108" s="396" t="s">
        <v>329</v>
      </c>
      <c r="G108" s="217" t="s">
        <v>902</v>
      </c>
      <c r="H108" s="217" t="s">
        <v>475</v>
      </c>
      <c r="I108" s="213" t="s">
        <v>530</v>
      </c>
      <c r="J108" s="212" t="s">
        <v>531</v>
      </c>
      <c r="K108" s="218"/>
      <c r="L108" s="439" t="str">
        <f>CONCATENATE(C108," ",D108," ",E108," ",F108," ",C109," ",D109," ",E109," ",F109)</f>
        <v xml:space="preserve">UC6. UC7.C1  Describir  los metodos del envasado y embalado,  según el tipo de producto alimentario y la normativa vigente.    </v>
      </c>
      <c r="M108" s="215" t="str">
        <f t="shared" si="7"/>
        <v>C1.I1   Identifica  los tipos de envase y embalaje  en función de los requisitos técnicos de la línea de fabricación y  envasado del producto,  considerando la normatividad vigente.</v>
      </c>
      <c r="O108" s="413" t="s">
        <v>889</v>
      </c>
      <c r="P108" s="414"/>
      <c r="Q108" s="415"/>
    </row>
    <row r="109" spans="1:24" s="54" customFormat="1" ht="39.950000000000003" customHeight="1" x14ac:dyDescent="0.25">
      <c r="A109" s="447"/>
      <c r="B109" s="448"/>
      <c r="C109" s="437"/>
      <c r="D109" s="437"/>
      <c r="E109" s="396"/>
      <c r="F109" s="396"/>
      <c r="G109" s="217" t="s">
        <v>904</v>
      </c>
      <c r="H109" s="217" t="s">
        <v>528</v>
      </c>
      <c r="I109" s="213" t="s">
        <v>532</v>
      </c>
      <c r="J109" s="212" t="s">
        <v>533</v>
      </c>
      <c r="K109" s="218"/>
      <c r="L109" s="439"/>
      <c r="M109" s="215" t="str">
        <f t="shared" si="7"/>
        <v>C1.I2 Clasifica  el tipo de envase y embalaje en función de los requisitos técnicos de la línea de fabricación, envasado del producto y la normatividad vigente.</v>
      </c>
      <c r="O109" s="416"/>
      <c r="P109" s="417"/>
      <c r="Q109" s="418"/>
    </row>
    <row r="110" spans="1:24" s="54" customFormat="1" ht="39.950000000000003" customHeight="1" x14ac:dyDescent="0.25">
      <c r="A110" s="447"/>
      <c r="B110" s="448"/>
      <c r="C110" s="437"/>
      <c r="D110" s="437"/>
      <c r="E110" s="396"/>
      <c r="F110" s="396"/>
      <c r="G110" s="217" t="s">
        <v>905</v>
      </c>
      <c r="H110" s="217" t="s">
        <v>529</v>
      </c>
      <c r="I110" s="213" t="s">
        <v>534</v>
      </c>
      <c r="J110" s="212" t="s">
        <v>535</v>
      </c>
      <c r="K110" s="218"/>
      <c r="L110" s="439"/>
      <c r="M110" s="215" t="str">
        <f t="shared" si="7"/>
        <v xml:space="preserve">C1.I3 Discrimina  la técnica de envasado  de acuerdo a la línea de producción </v>
      </c>
      <c r="O110" s="419"/>
      <c r="P110" s="420"/>
      <c r="Q110" s="421"/>
    </row>
    <row r="111" spans="1:24" s="54" customFormat="1" ht="39.950000000000003" customHeight="1" x14ac:dyDescent="0.25">
      <c r="A111" s="447" t="s">
        <v>81</v>
      </c>
      <c r="B111" s="448" t="s">
        <v>101</v>
      </c>
      <c r="C111" s="437" t="s">
        <v>330</v>
      </c>
      <c r="D111" s="437" t="s">
        <v>331</v>
      </c>
      <c r="E111" s="396" t="s">
        <v>332</v>
      </c>
      <c r="F111" s="396" t="s">
        <v>333</v>
      </c>
      <c r="G111" s="217" t="s">
        <v>895</v>
      </c>
      <c r="H111" s="217" t="s">
        <v>344</v>
      </c>
      <c r="I111" s="213" t="s">
        <v>536</v>
      </c>
      <c r="J111" s="212" t="s">
        <v>537</v>
      </c>
      <c r="K111" s="218"/>
      <c r="L111" s="439" t="str">
        <f>CONCATENATE(C111," ",D111," ",E111," ",F111," ",C112," ",D112," ",E112," ",F112)</f>
        <v xml:space="preserve">UC6. UC7.C2   Operar  con eficiente mantenimiento  los equipos y máquinas de envasado y embalado  según manual del fabricante,  estándares de calidad de la empresa y  buenas prácticas de manufactura (BPM)      </v>
      </c>
      <c r="M111" s="215" t="str">
        <f t="shared" si="7"/>
        <v xml:space="preserve">C2.I1  Realiza  operaciones de envasado de productos alimentarios   según requerimientos técnicos y  normativa de higiene y seguridad vigente </v>
      </c>
      <c r="O111" s="413" t="s">
        <v>890</v>
      </c>
      <c r="P111" s="414"/>
      <c r="Q111" s="415"/>
    </row>
    <row r="112" spans="1:24" s="54" customFormat="1" ht="39.950000000000003" customHeight="1" x14ac:dyDescent="0.25">
      <c r="A112" s="447"/>
      <c r="B112" s="448"/>
      <c r="C112" s="437"/>
      <c r="D112" s="437"/>
      <c r="E112" s="396"/>
      <c r="F112" s="396"/>
      <c r="G112" s="217" t="s">
        <v>896</v>
      </c>
      <c r="H112" s="217" t="s">
        <v>445</v>
      </c>
      <c r="I112" s="213" t="s">
        <v>538</v>
      </c>
      <c r="J112" s="212" t="s">
        <v>539</v>
      </c>
      <c r="K112" s="218"/>
      <c r="L112" s="439"/>
      <c r="M112" s="215" t="str">
        <f t="shared" si="7"/>
        <v xml:space="preserve">C2.I2 Verifica el funcionamiento de máquinas, de envasado y embalado en la industria alimentaria, asegurando la continuidad del proceso   de acuerdo a procedimientos establecidos. </v>
      </c>
      <c r="O112" s="416"/>
      <c r="P112" s="417"/>
      <c r="Q112" s="418"/>
    </row>
    <row r="113" spans="1:17" s="54" customFormat="1" ht="39.950000000000003" customHeight="1" x14ac:dyDescent="0.25">
      <c r="A113" s="447"/>
      <c r="B113" s="448"/>
      <c r="C113" s="437"/>
      <c r="D113" s="437"/>
      <c r="E113" s="396"/>
      <c r="F113" s="396"/>
      <c r="G113" s="217" t="s">
        <v>897</v>
      </c>
      <c r="H113" s="217" t="s">
        <v>341</v>
      </c>
      <c r="I113" s="213" t="s">
        <v>540</v>
      </c>
      <c r="J113" s="212" t="s">
        <v>531</v>
      </c>
      <c r="K113" s="218"/>
      <c r="L113" s="439"/>
      <c r="M113" s="215" t="str">
        <f t="shared" si="7"/>
        <v>C2.I3 Selecciona el tipo de envase y embalaje en función de los requisitos técnicos de la línea de fabricación y  envasado del producto, considerando la normatividad vigente.</v>
      </c>
      <c r="O113" s="416"/>
      <c r="P113" s="417"/>
      <c r="Q113" s="418"/>
    </row>
    <row r="114" spans="1:17" s="54" customFormat="1" ht="39.950000000000003" customHeight="1" x14ac:dyDescent="0.25">
      <c r="A114" s="447"/>
      <c r="B114" s="448"/>
      <c r="C114" s="437"/>
      <c r="D114" s="437"/>
      <c r="E114" s="396"/>
      <c r="F114" s="396"/>
      <c r="G114" s="217" t="s">
        <v>898</v>
      </c>
      <c r="H114" s="217" t="s">
        <v>341</v>
      </c>
      <c r="I114" s="213" t="s">
        <v>541</v>
      </c>
      <c r="J114" s="212" t="s">
        <v>535</v>
      </c>
      <c r="K114" s="218"/>
      <c r="L114" s="439"/>
      <c r="M114" s="215" t="str">
        <f t="shared" si="7"/>
        <v xml:space="preserve">C2.I4 Selecciona  la técnica de envasado  de acuerdo a la línea de producción </v>
      </c>
      <c r="O114" s="419"/>
      <c r="P114" s="420"/>
      <c r="Q114" s="421"/>
    </row>
    <row r="115" spans="1:17" s="54" customFormat="1" ht="39.950000000000003" customHeight="1" x14ac:dyDescent="0.25">
      <c r="A115" s="447" t="s">
        <v>81</v>
      </c>
      <c r="B115" s="448" t="s">
        <v>101</v>
      </c>
      <c r="C115" s="437" t="s">
        <v>334</v>
      </c>
      <c r="D115" s="437" t="s">
        <v>284</v>
      </c>
      <c r="E115" s="396" t="s">
        <v>335</v>
      </c>
      <c r="F115" s="396" t="s">
        <v>336</v>
      </c>
      <c r="G115" s="217" t="s">
        <v>899</v>
      </c>
      <c r="H115" s="217" t="s">
        <v>344</v>
      </c>
      <c r="I115" s="213" t="s">
        <v>543</v>
      </c>
      <c r="J115" s="212" t="s">
        <v>544</v>
      </c>
      <c r="K115" s="218"/>
      <c r="L115" s="439" t="str">
        <f>CONCATENATE(C115," ",D115," ",E115," ",F115," ",C116," ",D116," ",E116," ",F116)</f>
        <v xml:space="preserve">UC6. UC7.C3   Realizar  los procedimientos adecuados en  el empaque y embalaje de los productos terminados,   de acuerdo a la orden de producción y teniendo en cuenta la normatividad vigente            </v>
      </c>
      <c r="M115" s="215" t="str">
        <f t="shared" si="7"/>
        <v>C3.I1 Realiza operaciones de empacado y embalaje según las  características del producto envasado.</v>
      </c>
      <c r="O115" s="413" t="s">
        <v>891</v>
      </c>
      <c r="P115" s="414"/>
      <c r="Q115" s="415"/>
    </row>
    <row r="116" spans="1:17" s="54" customFormat="1" ht="39.950000000000003" customHeight="1" x14ac:dyDescent="0.25">
      <c r="A116" s="447"/>
      <c r="B116" s="448"/>
      <c r="C116" s="437"/>
      <c r="D116" s="437"/>
      <c r="E116" s="396"/>
      <c r="F116" s="396"/>
      <c r="G116" s="217" t="s">
        <v>909</v>
      </c>
      <c r="H116" s="217" t="s">
        <v>542</v>
      </c>
      <c r="I116" s="213" t="s">
        <v>545</v>
      </c>
      <c r="J116" s="212" t="s">
        <v>546</v>
      </c>
      <c r="K116" s="218"/>
      <c r="L116" s="439"/>
      <c r="M116" s="215" t="str">
        <f t="shared" si="7"/>
        <v>C3.I2  Supervisa  el empacado y embalaje
los productos  alimenticios considerando criterios de inocuidad de productos y sanitización
de equipos y maquinarias, destino y  pautas de comercialización</v>
      </c>
      <c r="O116" s="419"/>
      <c r="P116" s="420"/>
      <c r="Q116" s="421"/>
    </row>
    <row r="117" spans="1:17" s="54" customFormat="1" ht="39.950000000000003" customHeight="1" x14ac:dyDescent="0.25">
      <c r="A117" s="453" t="s">
        <v>81</v>
      </c>
      <c r="B117" s="448" t="s">
        <v>101</v>
      </c>
      <c r="C117" s="437" t="s">
        <v>337</v>
      </c>
      <c r="D117" s="437" t="s">
        <v>284</v>
      </c>
      <c r="E117" s="396" t="s">
        <v>338</v>
      </c>
      <c r="F117" s="396" t="s">
        <v>339</v>
      </c>
      <c r="G117" s="217" t="s">
        <v>910</v>
      </c>
      <c r="H117" s="217" t="s">
        <v>385</v>
      </c>
      <c r="I117" s="213" t="s">
        <v>548</v>
      </c>
      <c r="J117" s="212" t="s">
        <v>549</v>
      </c>
      <c r="K117" s="218"/>
      <c r="L117" s="439" t="str">
        <f>CONCATENATE(C117," ",D117," ",E117," ",F117," ",C118," ",D118," ",E118," ",F118)</f>
        <v xml:space="preserve">UC7.C4. Realizar   los procedimientos  según el protocolo  el almacenamiento  de los productos terminados ,   según protocolo de la empresa y normas vigentes        </v>
      </c>
      <c r="M117" s="215" t="str">
        <f t="shared" si="7"/>
        <v>C4.I1  Identifica las condiciones de almacenamiento, de acuerdo a la línea de producción y protocolos de la empresa</v>
      </c>
      <c r="O117" s="413" t="s">
        <v>892</v>
      </c>
      <c r="P117" s="414"/>
      <c r="Q117" s="415"/>
    </row>
    <row r="118" spans="1:17" s="54" customFormat="1" ht="39.950000000000003" customHeight="1" x14ac:dyDescent="0.25">
      <c r="A118" s="454"/>
      <c r="B118" s="448"/>
      <c r="C118" s="437"/>
      <c r="D118" s="437"/>
      <c r="E118" s="396"/>
      <c r="F118" s="396"/>
      <c r="G118" s="217" t="s">
        <v>911</v>
      </c>
      <c r="H118" s="217" t="s">
        <v>547</v>
      </c>
      <c r="I118" s="213" t="s">
        <v>550</v>
      </c>
      <c r="J118" s="212" t="s">
        <v>442</v>
      </c>
      <c r="K118" s="218"/>
      <c r="L118" s="439"/>
      <c r="M118" s="215" t="str">
        <f t="shared" si="7"/>
        <v>C4.I2 Ejecuta el almacenamiento de los productos terminados , según Buenas Prácticas de Almacenamiento(BPA)  y normatividad vigente</v>
      </c>
      <c r="O118" s="416"/>
      <c r="P118" s="417"/>
      <c r="Q118" s="418"/>
    </row>
    <row r="119" spans="1:17" s="54" customFormat="1" ht="39.950000000000003" customHeight="1" x14ac:dyDescent="0.25">
      <c r="A119" s="454"/>
      <c r="B119" s="448"/>
      <c r="C119" s="437"/>
      <c r="D119" s="437"/>
      <c r="E119" s="396"/>
      <c r="F119" s="396"/>
      <c r="G119" s="217" t="s">
        <v>916</v>
      </c>
      <c r="H119" s="217" t="s">
        <v>387</v>
      </c>
      <c r="I119" s="213" t="s">
        <v>551</v>
      </c>
      <c r="J119" s="212" t="s">
        <v>442</v>
      </c>
      <c r="K119" s="218"/>
      <c r="L119" s="439"/>
      <c r="M119" s="215" t="str">
        <f t="shared" si="7"/>
        <v>C4.I3 Verifica  las condiciones  adecuadas de almacenamiento  de los productos terminados , según Buenas Prácticas de Almacenamiento(BPA)  y normatividad vigente</v>
      </c>
      <c r="O119" s="416"/>
      <c r="P119" s="417"/>
      <c r="Q119" s="418"/>
    </row>
    <row r="120" spans="1:17" s="54" customFormat="1" ht="39.950000000000003" customHeight="1" x14ac:dyDescent="0.25">
      <c r="A120" s="454"/>
      <c r="B120" s="448"/>
      <c r="C120" s="437"/>
      <c r="D120" s="437"/>
      <c r="E120" s="396"/>
      <c r="F120" s="396"/>
      <c r="G120" s="217" t="s">
        <v>927</v>
      </c>
      <c r="H120" s="217" t="s">
        <v>390</v>
      </c>
      <c r="I120" s="213" t="s">
        <v>552</v>
      </c>
      <c r="J120" s="212" t="s">
        <v>549</v>
      </c>
      <c r="K120" s="218"/>
      <c r="L120" s="439"/>
      <c r="M120" s="215" t="str">
        <f t="shared" si="7"/>
        <v>C4.I4 Registra   el stock de mercancía, según las fichas técnicas y  protocolos de la empresa</v>
      </c>
      <c r="O120" s="419"/>
      <c r="P120" s="420"/>
      <c r="Q120" s="421"/>
    </row>
    <row r="121" spans="1:17" s="54" customFormat="1" ht="39.950000000000003" customHeight="1" x14ac:dyDescent="0.25">
      <c r="A121" s="454"/>
      <c r="B121" s="450" t="s">
        <v>102</v>
      </c>
      <c r="C121" s="275" t="s">
        <v>325</v>
      </c>
      <c r="D121" s="263" t="s">
        <v>1073</v>
      </c>
      <c r="E121" s="262" t="s">
        <v>1074</v>
      </c>
      <c r="F121" s="262" t="s">
        <v>1075</v>
      </c>
      <c r="G121" s="217" t="s">
        <v>1095</v>
      </c>
      <c r="H121" s="217" t="s">
        <v>385</v>
      </c>
      <c r="I121" s="266" t="s">
        <v>1100</v>
      </c>
      <c r="J121" s="266" t="s">
        <v>1078</v>
      </c>
      <c r="K121" s="218"/>
      <c r="L121" s="385" t="str">
        <f>CONCATENATE(C121," ",D121," ",E121," ",F121," ",C122," ",D122," ",E122," ",F122)</f>
        <v>CE4.C1 Aplicar principios y valores éticos - deontológicos en su contexto social y laboral respetando las normas del bien común y códigos de ética profesional. CE4.C2 Practicar las relaciones interpersonales democráticas respetando la diversidad y dignidad de las personas en el marco de los derechos humanos y en la convivencia social y gestionando de forma efectiva los conflictos</v>
      </c>
      <c r="M121" s="215" t="str">
        <f t="shared" si="7"/>
        <v xml:space="preserve">C1. I1 Identifica  los principios y valores éticos y deontológicos en el marco de sus relaciones sociales y laborales. </v>
      </c>
      <c r="O121" s="388" t="s">
        <v>1150</v>
      </c>
      <c r="P121" s="389"/>
      <c r="Q121" s="390"/>
    </row>
    <row r="122" spans="1:17" s="54" customFormat="1" ht="39.950000000000003" customHeight="1" x14ac:dyDescent="0.25">
      <c r="A122" s="454"/>
      <c r="B122" s="451"/>
      <c r="C122" s="397" t="s">
        <v>340</v>
      </c>
      <c r="D122" s="401" t="s">
        <v>1107</v>
      </c>
      <c r="E122" s="383" t="s">
        <v>1076</v>
      </c>
      <c r="F122" s="383" t="s">
        <v>1077</v>
      </c>
      <c r="G122" s="217" t="s">
        <v>1096</v>
      </c>
      <c r="H122" s="217" t="s">
        <v>1079</v>
      </c>
      <c r="I122" s="266" t="s">
        <v>1101</v>
      </c>
      <c r="J122" s="266" t="s">
        <v>1081</v>
      </c>
      <c r="K122" s="218"/>
      <c r="L122" s="386"/>
      <c r="M122" s="215" t="str">
        <f t="shared" si="7"/>
        <v xml:space="preserve">C1. I2 Actúa con honestidad, honradez, integridad en su rol como estudiante fomentando una cultura transparente, orientada a l bien común en su contexto social. </v>
      </c>
      <c r="O122" s="391"/>
      <c r="P122" s="392"/>
      <c r="Q122" s="393"/>
    </row>
    <row r="123" spans="1:17" s="54" customFormat="1" ht="39.950000000000003" customHeight="1" x14ac:dyDescent="0.25">
      <c r="A123" s="454"/>
      <c r="B123" s="451"/>
      <c r="C123" s="398"/>
      <c r="D123" s="402"/>
      <c r="E123" s="384"/>
      <c r="F123" s="384"/>
      <c r="G123" s="217" t="s">
        <v>1097</v>
      </c>
      <c r="H123" s="217" t="s">
        <v>441</v>
      </c>
      <c r="I123" s="266" t="s">
        <v>1196</v>
      </c>
      <c r="J123" s="266" t="s">
        <v>1082</v>
      </c>
      <c r="K123" s="218"/>
      <c r="L123" s="386"/>
      <c r="M123" s="215" t="str">
        <f t="shared" si="7"/>
        <v>C1. I3 Aplica los códigos de ética en su quehacer profesional de manera autónoma con responsabilidad haciendo uso eficiente de los recursos.</v>
      </c>
      <c r="O123" s="391"/>
      <c r="P123" s="392"/>
      <c r="Q123" s="393"/>
    </row>
    <row r="124" spans="1:17" s="54" customFormat="1" ht="39.950000000000003" customHeight="1" x14ac:dyDescent="0.25">
      <c r="A124" s="454"/>
      <c r="B124" s="451"/>
      <c r="C124" s="398"/>
      <c r="D124" s="402"/>
      <c r="E124" s="384"/>
      <c r="F124" s="384"/>
      <c r="G124" s="217" t="s">
        <v>1098</v>
      </c>
      <c r="H124" s="217" t="s">
        <v>1079</v>
      </c>
      <c r="I124" s="266" t="s">
        <v>1102</v>
      </c>
      <c r="J124" s="266" t="s">
        <v>1083</v>
      </c>
      <c r="K124" s="218"/>
      <c r="L124" s="386"/>
      <c r="M124" s="215" t="str">
        <f t="shared" si="7"/>
        <v>C1. I4 Actúa correcta y éticamente desde los múltiples roles que como persona asume fomentando una cultura transparente anti corrupción orientada al bien común y a la ética profesional.</v>
      </c>
      <c r="O124" s="391"/>
      <c r="P124" s="392"/>
      <c r="Q124" s="393"/>
    </row>
    <row r="125" spans="1:17" s="54" customFormat="1" ht="39.950000000000003" customHeight="1" x14ac:dyDescent="0.25">
      <c r="A125" s="454"/>
      <c r="B125" s="451"/>
      <c r="C125" s="398"/>
      <c r="D125" s="402"/>
      <c r="E125" s="384"/>
      <c r="F125" s="384"/>
      <c r="G125" s="217" t="s">
        <v>907</v>
      </c>
      <c r="H125" s="217" t="s">
        <v>385</v>
      </c>
      <c r="I125" s="266" t="s">
        <v>1103</v>
      </c>
      <c r="J125" s="266" t="s">
        <v>1104</v>
      </c>
      <c r="K125" s="218"/>
      <c r="L125" s="386"/>
      <c r="M125" s="215" t="str">
        <f t="shared" si="7"/>
        <v>C2.I1 Identifica los principios de la democracia para la optimización de sus relaciones interpersonales</v>
      </c>
      <c r="O125" s="391"/>
      <c r="P125" s="392"/>
      <c r="Q125" s="393"/>
    </row>
    <row r="126" spans="1:17" s="54" customFormat="1" ht="39.950000000000003" customHeight="1" x14ac:dyDescent="0.25">
      <c r="A126" s="454"/>
      <c r="B126" s="451"/>
      <c r="C126" s="398"/>
      <c r="D126" s="402"/>
      <c r="E126" s="384"/>
      <c r="F126" s="384"/>
      <c r="G126" s="217" t="s">
        <v>896</v>
      </c>
      <c r="H126" s="217" t="s">
        <v>1080</v>
      </c>
      <c r="I126" s="266" t="s">
        <v>1197</v>
      </c>
      <c r="J126" s="266" t="s">
        <v>1105</v>
      </c>
      <c r="K126" s="218"/>
      <c r="L126" s="386"/>
      <c r="M126" s="215" t="str">
        <f t="shared" si="7"/>
        <v>C2.I2 Establece  acuerdo con otras personas, tareas y objetivos donde se evidencie la inclusión participación y búsqueda del bien común.</v>
      </c>
      <c r="O126" s="391"/>
      <c r="P126" s="392"/>
      <c r="Q126" s="393"/>
    </row>
    <row r="127" spans="1:17" s="54" customFormat="1" ht="39.950000000000003" customHeight="1" x14ac:dyDescent="0.25">
      <c r="A127" s="454"/>
      <c r="B127" s="452"/>
      <c r="C127" s="399"/>
      <c r="D127" s="403"/>
      <c r="E127" s="400"/>
      <c r="F127" s="400"/>
      <c r="G127" s="217" t="s">
        <v>897</v>
      </c>
      <c r="H127" s="217" t="s">
        <v>1099</v>
      </c>
      <c r="I127" s="266" t="s">
        <v>1106</v>
      </c>
      <c r="J127" s="266" t="s">
        <v>1084</v>
      </c>
      <c r="K127" s="218"/>
      <c r="L127" s="387"/>
      <c r="M127" s="215" t="str">
        <f t="shared" si="7"/>
        <v>C2.I3 Demuestra  respeto  por la diversidad y dignidad de las personas en su cotidianeidad.</v>
      </c>
      <c r="O127" s="391"/>
      <c r="P127" s="392"/>
      <c r="Q127" s="393"/>
    </row>
    <row r="128" spans="1:17" s="54" customFormat="1" ht="48.75" customHeight="1" x14ac:dyDescent="0.25">
      <c r="A128" s="454"/>
      <c r="B128" s="450" t="s">
        <v>102</v>
      </c>
      <c r="C128" s="275" t="s">
        <v>1108</v>
      </c>
      <c r="D128" s="302" t="s">
        <v>1189</v>
      </c>
      <c r="E128" s="308" t="s">
        <v>1190</v>
      </c>
      <c r="F128" s="301" t="s">
        <v>1191</v>
      </c>
      <c r="G128" s="217" t="s">
        <v>1095</v>
      </c>
      <c r="H128" s="217" t="s">
        <v>461</v>
      </c>
      <c r="I128" s="303" t="s">
        <v>1200</v>
      </c>
      <c r="J128" s="266" t="s">
        <v>1192</v>
      </c>
      <c r="K128" s="218"/>
      <c r="L128" s="385" t="str">
        <f>CONCATENATE(C128," ",D128," ",E128," ",F128," ",C129," ",D129," ",E129," ",F129)</f>
        <v>CE8.C1  Plantear  soluciones al problema teniendo en cuenta el logro de los objetivos  considerando el bien común y sin estereotipos de género, étnicos u otros CE8.C2 Aplicar  las herramientas necesarias para la resolución efectiva del problema identificado, 
  teniendo en cuenta su contexto.</v>
      </c>
      <c r="M128" s="215" t="str">
        <f t="shared" si="7"/>
        <v xml:space="preserve">C1. I1 Identifica  el problema a partir de sus características y efectos   en determinados contextos. </v>
      </c>
      <c r="O128" s="394" t="s">
        <v>1195</v>
      </c>
      <c r="P128" s="394"/>
      <c r="Q128" s="394"/>
    </row>
    <row r="129" spans="1:20" s="54" customFormat="1" ht="39.950000000000003" customHeight="1" x14ac:dyDescent="0.25">
      <c r="A129" s="454"/>
      <c r="B129" s="451"/>
      <c r="C129" s="397" t="s">
        <v>1109</v>
      </c>
      <c r="D129" s="401" t="s">
        <v>1073</v>
      </c>
      <c r="E129" s="383" t="s">
        <v>1198</v>
      </c>
      <c r="F129" s="383" t="s">
        <v>1199</v>
      </c>
      <c r="G129" s="217" t="s">
        <v>1096</v>
      </c>
      <c r="H129" s="217" t="s">
        <v>385</v>
      </c>
      <c r="I129" s="303" t="s">
        <v>1201</v>
      </c>
      <c r="J129" s="266" t="s">
        <v>1211</v>
      </c>
      <c r="K129" s="218"/>
      <c r="L129" s="386"/>
      <c r="M129" s="215" t="str">
        <f t="shared" si="7"/>
        <v>C1. I2 Identifica  las causas del origen del problema analizando la información disponible y  estableciendo prioridades de manera efectiva</v>
      </c>
      <c r="O129" s="394"/>
      <c r="P129" s="394"/>
      <c r="Q129" s="394"/>
    </row>
    <row r="130" spans="1:20" s="54" customFormat="1" ht="39.950000000000003" customHeight="1" x14ac:dyDescent="0.25">
      <c r="A130" s="454"/>
      <c r="B130" s="451"/>
      <c r="C130" s="398"/>
      <c r="D130" s="402"/>
      <c r="E130" s="384"/>
      <c r="F130" s="384"/>
      <c r="G130" s="217" t="s">
        <v>1097</v>
      </c>
      <c r="H130" s="217" t="s">
        <v>1051</v>
      </c>
      <c r="I130" s="303" t="s">
        <v>1202</v>
      </c>
      <c r="J130" s="266" t="s">
        <v>1212</v>
      </c>
      <c r="K130" s="218"/>
      <c r="L130" s="386"/>
      <c r="M130" s="215" t="str">
        <f t="shared" si="7"/>
        <v xml:space="preserve">C1. I3 Propone  estrategias para la solución efectiva del problema  teniendo en cuenta el bien común y sin estereotipos de género, étnicos u otros. </v>
      </c>
      <c r="O130" s="394"/>
      <c r="P130" s="394"/>
      <c r="Q130" s="394"/>
    </row>
    <row r="131" spans="1:20" s="54" customFormat="1" ht="39.950000000000003" customHeight="1" x14ac:dyDescent="0.25">
      <c r="A131" s="454"/>
      <c r="B131" s="451"/>
      <c r="C131" s="398"/>
      <c r="D131" s="402"/>
      <c r="E131" s="384"/>
      <c r="F131" s="384"/>
      <c r="G131" s="217" t="s">
        <v>1095</v>
      </c>
      <c r="H131" s="217" t="s">
        <v>341</v>
      </c>
      <c r="I131" s="303" t="s">
        <v>1203</v>
      </c>
      <c r="J131" s="266" t="s">
        <v>1191</v>
      </c>
      <c r="K131" s="218"/>
      <c r="L131" s="386"/>
      <c r="M131" s="215" t="str">
        <f t="shared" si="7"/>
        <v>C1. I1 Selecciona  las herramientas, verificando su eficacia de acción a partir de resultados  considerando el bien común y sin estereotipos de género, étnicos u otros</v>
      </c>
      <c r="O131" s="394"/>
      <c r="P131" s="394"/>
      <c r="Q131" s="394"/>
    </row>
    <row r="132" spans="1:20" s="54" customFormat="1" ht="39.950000000000003" customHeight="1" x14ac:dyDescent="0.25">
      <c r="A132" s="454"/>
      <c r="B132" s="451"/>
      <c r="C132" s="398"/>
      <c r="D132" s="402"/>
      <c r="E132" s="384"/>
      <c r="F132" s="384"/>
      <c r="G132" s="217" t="s">
        <v>1110</v>
      </c>
      <c r="H132" s="217" t="s">
        <v>553</v>
      </c>
      <c r="I132" s="303" t="s">
        <v>1204</v>
      </c>
      <c r="J132" s="266" t="s">
        <v>1193</v>
      </c>
      <c r="K132" s="218"/>
      <c r="L132" s="386"/>
      <c r="M132" s="215" t="str">
        <f t="shared" si="7"/>
        <v>C2. I2 Implementa  acciones éticas, viables e inclusivas y sin estereotipos de género, étnicos u otros,  para solucionar un problema de manera efectiva, evaluando sus resultados</v>
      </c>
      <c r="O132" s="394"/>
      <c r="P132" s="394"/>
      <c r="Q132" s="394"/>
    </row>
    <row r="133" spans="1:20" x14ac:dyDescent="0.2">
      <c r="A133" s="55"/>
      <c r="B133" s="55"/>
      <c r="C133" s="125"/>
      <c r="D133" s="126"/>
      <c r="E133" s="126"/>
      <c r="F133" s="126"/>
      <c r="G133" s="126"/>
      <c r="H133" s="126"/>
      <c r="I133" s="126"/>
      <c r="J133" s="126"/>
      <c r="K133" s="127"/>
      <c r="L133" s="128"/>
      <c r="M133" s="128" t="str">
        <f>CONCATENATE(G133," ",H133," ",I133," ",J133)</f>
        <v xml:space="preserve">   </v>
      </c>
    </row>
    <row r="135" spans="1:20" x14ac:dyDescent="0.2">
      <c r="A135" s="271"/>
      <c r="B135" s="271"/>
      <c r="C135" s="272"/>
      <c r="D135" s="270"/>
      <c r="E135" s="270"/>
      <c r="F135" s="270"/>
      <c r="G135" s="272"/>
      <c r="H135" s="270"/>
      <c r="I135" s="270"/>
      <c r="J135" s="270"/>
      <c r="K135" s="273"/>
      <c r="L135" s="274"/>
      <c r="M135" s="274"/>
      <c r="N135" s="271"/>
      <c r="O135" s="271"/>
      <c r="P135" s="271"/>
      <c r="Q135" s="271"/>
      <c r="R135" s="271"/>
      <c r="S135" s="271"/>
      <c r="T135" s="271"/>
    </row>
    <row r="136" spans="1:20" x14ac:dyDescent="0.2">
      <c r="A136" s="271"/>
      <c r="B136" s="271"/>
      <c r="C136" s="272"/>
      <c r="D136" s="270"/>
      <c r="E136" s="270"/>
      <c r="F136" s="270"/>
      <c r="G136" s="272"/>
      <c r="H136" s="270"/>
      <c r="I136" s="270"/>
      <c r="J136" s="270"/>
      <c r="K136" s="273"/>
      <c r="L136" s="274"/>
      <c r="M136" s="274"/>
      <c r="N136" s="271"/>
      <c r="O136" s="271"/>
      <c r="P136" s="271"/>
      <c r="Q136" s="271"/>
      <c r="R136" s="271"/>
      <c r="S136" s="271"/>
      <c r="T136" s="271"/>
    </row>
    <row r="137" spans="1:20" x14ac:dyDescent="0.2">
      <c r="A137" s="271"/>
      <c r="B137" s="271"/>
      <c r="C137" s="272"/>
      <c r="D137" s="270"/>
      <c r="E137" s="270"/>
      <c r="F137" s="270"/>
      <c r="G137" s="272"/>
      <c r="H137" s="270"/>
      <c r="I137" s="270"/>
      <c r="J137" s="270"/>
      <c r="K137" s="273"/>
      <c r="L137" s="274"/>
      <c r="M137" s="274"/>
      <c r="N137" s="271"/>
      <c r="O137" s="271"/>
      <c r="P137" s="271"/>
      <c r="Q137" s="271"/>
      <c r="R137" s="271"/>
      <c r="S137" s="271"/>
      <c r="T137" s="271"/>
    </row>
    <row r="138" spans="1:20" x14ac:dyDescent="0.2">
      <c r="A138" s="271"/>
      <c r="B138" s="271"/>
      <c r="C138" s="272"/>
      <c r="D138" s="270"/>
      <c r="E138" s="270"/>
      <c r="F138" s="270"/>
      <c r="G138" s="272"/>
      <c r="H138" s="270"/>
      <c r="I138" s="270"/>
      <c r="J138" s="270"/>
      <c r="K138" s="273"/>
      <c r="L138" s="274"/>
      <c r="M138" s="274"/>
      <c r="N138" s="271"/>
      <c r="O138" s="271"/>
      <c r="P138" s="271"/>
      <c r="Q138" s="271"/>
      <c r="R138" s="271"/>
      <c r="S138" s="271"/>
      <c r="T138" s="271"/>
    </row>
  </sheetData>
  <sheetProtection formatCells="0" formatRows="0" autoFilter="0"/>
  <autoFilter ref="A9:M133"/>
  <mergeCells count="277">
    <mergeCell ref="D40:D42"/>
    <mergeCell ref="E57:E58"/>
    <mergeCell ref="E59:E60"/>
    <mergeCell ref="E61:E62"/>
    <mergeCell ref="E63:E65"/>
    <mergeCell ref="F57:F58"/>
    <mergeCell ref="F43:F45"/>
    <mergeCell ref="C87:C89"/>
    <mergeCell ref="D87:D89"/>
    <mergeCell ref="E87:E89"/>
    <mergeCell ref="D43:D45"/>
    <mergeCell ref="C59:C60"/>
    <mergeCell ref="F40:F42"/>
    <mergeCell ref="E43:E45"/>
    <mergeCell ref="C57:C58"/>
    <mergeCell ref="C61:C62"/>
    <mergeCell ref="C63:C65"/>
    <mergeCell ref="C66:C67"/>
    <mergeCell ref="C68:C70"/>
    <mergeCell ref="F61:F62"/>
    <mergeCell ref="F63:F65"/>
    <mergeCell ref="E66:E67"/>
    <mergeCell ref="F66:F67"/>
    <mergeCell ref="E68:E70"/>
    <mergeCell ref="O87:Q89"/>
    <mergeCell ref="C96:C100"/>
    <mergeCell ref="D96:D100"/>
    <mergeCell ref="E96:E100"/>
    <mergeCell ref="F96:F100"/>
    <mergeCell ref="C91:C94"/>
    <mergeCell ref="F91:F94"/>
    <mergeCell ref="E91:E94"/>
    <mergeCell ref="D91:D94"/>
    <mergeCell ref="L95:L100"/>
    <mergeCell ref="L1:M1"/>
    <mergeCell ref="C5:D5"/>
    <mergeCell ref="E5:J5"/>
    <mergeCell ref="L5:M5"/>
    <mergeCell ref="D7:F7"/>
    <mergeCell ref="A10:A13"/>
    <mergeCell ref="H7:J7"/>
    <mergeCell ref="B10:B13"/>
    <mergeCell ref="A14:A17"/>
    <mergeCell ref="B14:B17"/>
    <mergeCell ref="C1:J1"/>
    <mergeCell ref="C10:C13"/>
    <mergeCell ref="D10:D13"/>
    <mergeCell ref="E10:E13"/>
    <mergeCell ref="F10:F13"/>
    <mergeCell ref="D14:D17"/>
    <mergeCell ref="C14:C17"/>
    <mergeCell ref="E14:E17"/>
    <mergeCell ref="F14:F17"/>
    <mergeCell ref="L10:L13"/>
    <mergeCell ref="L14:L17"/>
    <mergeCell ref="A35:A37"/>
    <mergeCell ref="B35:B37"/>
    <mergeCell ref="A18:A20"/>
    <mergeCell ref="B18:B20"/>
    <mergeCell ref="A21:A23"/>
    <mergeCell ref="B21:B23"/>
    <mergeCell ref="A24:A26"/>
    <mergeCell ref="B24:B26"/>
    <mergeCell ref="A27:A30"/>
    <mergeCell ref="A31:A33"/>
    <mergeCell ref="B27:B30"/>
    <mergeCell ref="B31:B33"/>
    <mergeCell ref="A57:A58"/>
    <mergeCell ref="B57:B58"/>
    <mergeCell ref="A38:A39"/>
    <mergeCell ref="B38:B39"/>
    <mergeCell ref="A40:A42"/>
    <mergeCell ref="B40:B42"/>
    <mergeCell ref="A43:A45"/>
    <mergeCell ref="B43:B45"/>
    <mergeCell ref="C40:C42"/>
    <mergeCell ref="B87:B89"/>
    <mergeCell ref="B68:B70"/>
    <mergeCell ref="A115:A116"/>
    <mergeCell ref="B115:B116"/>
    <mergeCell ref="B117:B120"/>
    <mergeCell ref="A108:A110"/>
    <mergeCell ref="B108:B110"/>
    <mergeCell ref="A84:A86"/>
    <mergeCell ref="B84:B86"/>
    <mergeCell ref="A74:A76"/>
    <mergeCell ref="B74:B76"/>
    <mergeCell ref="A77:A80"/>
    <mergeCell ref="B77:B80"/>
    <mergeCell ref="A81:A83"/>
    <mergeCell ref="B81:B83"/>
    <mergeCell ref="A117:A132"/>
    <mergeCell ref="B121:B127"/>
    <mergeCell ref="B128:B132"/>
    <mergeCell ref="B101:B106"/>
    <mergeCell ref="A87:A106"/>
    <mergeCell ref="B90:B94"/>
    <mergeCell ref="B95:B100"/>
    <mergeCell ref="F21:F23"/>
    <mergeCell ref="A111:A114"/>
    <mergeCell ref="B111:B114"/>
    <mergeCell ref="A66:A67"/>
    <mergeCell ref="B66:B67"/>
    <mergeCell ref="A68:A70"/>
    <mergeCell ref="E40:E42"/>
    <mergeCell ref="A71:A73"/>
    <mergeCell ref="B71:B73"/>
    <mergeCell ref="A59:A60"/>
    <mergeCell ref="B59:B60"/>
    <mergeCell ref="A61:A62"/>
    <mergeCell ref="B61:B62"/>
    <mergeCell ref="A63:A65"/>
    <mergeCell ref="B63:B65"/>
    <mergeCell ref="D21:D23"/>
    <mergeCell ref="C43:C45"/>
    <mergeCell ref="C71:C73"/>
    <mergeCell ref="C74:C76"/>
    <mergeCell ref="D57:D58"/>
    <mergeCell ref="D59:D60"/>
    <mergeCell ref="D61:D62"/>
    <mergeCell ref="C38:C39"/>
    <mergeCell ref="D38:D39"/>
    <mergeCell ref="F68:F70"/>
    <mergeCell ref="F59:F60"/>
    <mergeCell ref="D63:D65"/>
    <mergeCell ref="D66:D67"/>
    <mergeCell ref="D68:D70"/>
    <mergeCell ref="E71:E73"/>
    <mergeCell ref="F71:F73"/>
    <mergeCell ref="E74:E76"/>
    <mergeCell ref="F74:F76"/>
    <mergeCell ref="L81:L83"/>
    <mergeCell ref="D71:D73"/>
    <mergeCell ref="D74:D76"/>
    <mergeCell ref="C84:C86"/>
    <mergeCell ref="D84:D86"/>
    <mergeCell ref="D81:D83"/>
    <mergeCell ref="L117:L120"/>
    <mergeCell ref="L115:L116"/>
    <mergeCell ref="L84:L86"/>
    <mergeCell ref="C77:C80"/>
    <mergeCell ref="D115:D116"/>
    <mergeCell ref="E115:E116"/>
    <mergeCell ref="F115:F116"/>
    <mergeCell ref="E81:E83"/>
    <mergeCell ref="E84:E86"/>
    <mergeCell ref="F81:F83"/>
    <mergeCell ref="F84:F86"/>
    <mergeCell ref="C81:C83"/>
    <mergeCell ref="D77:D80"/>
    <mergeCell ref="E77:E80"/>
    <mergeCell ref="F77:F80"/>
    <mergeCell ref="F87:F89"/>
    <mergeCell ref="L87:L89"/>
    <mergeCell ref="L38:L39"/>
    <mergeCell ref="L68:L70"/>
    <mergeCell ref="L66:L67"/>
    <mergeCell ref="L63:L65"/>
    <mergeCell ref="L40:L42"/>
    <mergeCell ref="L43:L45"/>
    <mergeCell ref="L57:L58"/>
    <mergeCell ref="L59:L60"/>
    <mergeCell ref="L61:L62"/>
    <mergeCell ref="O71:Q73"/>
    <mergeCell ref="O74:Q76"/>
    <mergeCell ref="O77:Q80"/>
    <mergeCell ref="O81:Q83"/>
    <mergeCell ref="O84:Q86"/>
    <mergeCell ref="O90:Q94"/>
    <mergeCell ref="E117:E120"/>
    <mergeCell ref="F117:F120"/>
    <mergeCell ref="C108:C110"/>
    <mergeCell ref="C111:C114"/>
    <mergeCell ref="C115:C116"/>
    <mergeCell ref="C117:C120"/>
    <mergeCell ref="D108:D110"/>
    <mergeCell ref="E108:E110"/>
    <mergeCell ref="F108:F110"/>
    <mergeCell ref="D111:D114"/>
    <mergeCell ref="E111:E114"/>
    <mergeCell ref="F111:F114"/>
    <mergeCell ref="D117:D120"/>
    <mergeCell ref="L77:L80"/>
    <mergeCell ref="L108:L110"/>
    <mergeCell ref="L111:L114"/>
    <mergeCell ref="L74:L76"/>
    <mergeCell ref="L71:L73"/>
    <mergeCell ref="O57:Q58"/>
    <mergeCell ref="O59:Q60"/>
    <mergeCell ref="O61:Q62"/>
    <mergeCell ref="O63:Q65"/>
    <mergeCell ref="O66:Q67"/>
    <mergeCell ref="O68:Q70"/>
    <mergeCell ref="O35:Q37"/>
    <mergeCell ref="O38:Q39"/>
    <mergeCell ref="O40:Q42"/>
    <mergeCell ref="O43:Q45"/>
    <mergeCell ref="O46:Q52"/>
    <mergeCell ref="E38:E39"/>
    <mergeCell ref="F38:F39"/>
    <mergeCell ref="E24:E26"/>
    <mergeCell ref="F24:F26"/>
    <mergeCell ref="F27:F30"/>
    <mergeCell ref="E27:E30"/>
    <mergeCell ref="C27:C30"/>
    <mergeCell ref="D27:D30"/>
    <mergeCell ref="D24:D26"/>
    <mergeCell ref="C24:C26"/>
    <mergeCell ref="F31:F33"/>
    <mergeCell ref="E31:E33"/>
    <mergeCell ref="C31:C33"/>
    <mergeCell ref="D31:D33"/>
    <mergeCell ref="L31:L33"/>
    <mergeCell ref="O7:Q7"/>
    <mergeCell ref="C35:C37"/>
    <mergeCell ref="D35:D37"/>
    <mergeCell ref="E35:E37"/>
    <mergeCell ref="F35:F37"/>
    <mergeCell ref="C18:C20"/>
    <mergeCell ref="O10:Q13"/>
    <mergeCell ref="O14:Q17"/>
    <mergeCell ref="O18:Q20"/>
    <mergeCell ref="O21:Q23"/>
    <mergeCell ref="O24:Q26"/>
    <mergeCell ref="D18:D20"/>
    <mergeCell ref="E18:E20"/>
    <mergeCell ref="L18:L20"/>
    <mergeCell ref="L21:L23"/>
    <mergeCell ref="L24:L26"/>
    <mergeCell ref="L35:L37"/>
    <mergeCell ref="F18:F20"/>
    <mergeCell ref="C21:C23"/>
    <mergeCell ref="L27:L30"/>
    <mergeCell ref="O27:Q30"/>
    <mergeCell ref="O31:Q33"/>
    <mergeCell ref="E21:E23"/>
    <mergeCell ref="R46:R52"/>
    <mergeCell ref="C47:C52"/>
    <mergeCell ref="D47:D52"/>
    <mergeCell ref="E47:E52"/>
    <mergeCell ref="F47:F52"/>
    <mergeCell ref="S48:W50"/>
    <mergeCell ref="A53:A55"/>
    <mergeCell ref="B53:B55"/>
    <mergeCell ref="C53:C55"/>
    <mergeCell ref="D53:D55"/>
    <mergeCell ref="E53:E55"/>
    <mergeCell ref="F53:F55"/>
    <mergeCell ref="L53:L55"/>
    <mergeCell ref="O53:Q55"/>
    <mergeCell ref="L46:L52"/>
    <mergeCell ref="A46:A52"/>
    <mergeCell ref="B46:B52"/>
    <mergeCell ref="E129:E132"/>
    <mergeCell ref="F129:F132"/>
    <mergeCell ref="L90:L94"/>
    <mergeCell ref="O121:Q127"/>
    <mergeCell ref="O128:Q132"/>
    <mergeCell ref="F102:F106"/>
    <mergeCell ref="E102:E106"/>
    <mergeCell ref="D102:D106"/>
    <mergeCell ref="C102:C106"/>
    <mergeCell ref="O101:Q106"/>
    <mergeCell ref="L101:L106"/>
    <mergeCell ref="C122:C127"/>
    <mergeCell ref="F122:F127"/>
    <mergeCell ref="E122:E127"/>
    <mergeCell ref="D122:D127"/>
    <mergeCell ref="L121:L127"/>
    <mergeCell ref="L128:L132"/>
    <mergeCell ref="C129:C132"/>
    <mergeCell ref="D129:D132"/>
    <mergeCell ref="O95:Q100"/>
    <mergeCell ref="O117:Q120"/>
    <mergeCell ref="O108:Q110"/>
    <mergeCell ref="O111:Q114"/>
    <mergeCell ref="O115:Q116"/>
  </mergeCells>
  <phoneticPr fontId="34" type="noConversion"/>
  <conditionalFormatting sqref="C117:F117 C115:F115 C111:F111 C108:F108 C84:F84 C81:F81 C77:F77 C74:F74 C71:F71 C68:F68 C66:F66 C63:F63 C61:F61 C59:F59 C57:F57 C102:F104 C87:F87 C43:F43 C40:F40 C38:F38 C35:F35 C27:F27 C24:F24 C21:F21 C18:F18 C14:F14 C10:F10 G10:J26 O101 H27:J33 G30:G33 G35:J53 G57:J106 G108:J120 H121:J132">
    <cfRule type="containsBlanks" dxfId="65" priority="31">
      <formula>LEN(TRIM(C10))=0</formula>
    </cfRule>
  </conditionalFormatting>
  <conditionalFormatting sqref="O117 O115 O111 O108 O84 O81 O77 O74 O71 O68 O66 O63 O61 O59 O57 O43 O40 O38 O35 O27 O24 O21 O18 O14 O10 O31">
    <cfRule type="containsBlanks" dxfId="64" priority="30">
      <formula>LEN(TRIM(O10))=0</formula>
    </cfRule>
  </conditionalFormatting>
  <conditionalFormatting sqref="G27:G29">
    <cfRule type="containsBlanks" dxfId="63" priority="24">
      <formula>LEN(TRIM(G27))=0</formula>
    </cfRule>
  </conditionalFormatting>
  <conditionalFormatting sqref="O46">
    <cfRule type="containsBlanks" dxfId="62" priority="11">
      <formula>LEN(TRIM(O46))=0</formula>
    </cfRule>
  </conditionalFormatting>
  <conditionalFormatting sqref="G54:J55">
    <cfRule type="containsBlanks" dxfId="61" priority="10">
      <formula>LEN(TRIM(G54))=0</formula>
    </cfRule>
  </conditionalFormatting>
  <conditionalFormatting sqref="O53">
    <cfRule type="containsBlanks" dxfId="60" priority="7">
      <formula>LEN(TRIM(O53))=0</formula>
    </cfRule>
  </conditionalFormatting>
  <conditionalFormatting sqref="C121:C122">
    <cfRule type="containsBlanks" dxfId="59" priority="4">
      <formula>LEN(TRIM(C121))=0</formula>
    </cfRule>
  </conditionalFormatting>
  <conditionalFormatting sqref="G121:G127">
    <cfRule type="containsBlanks" dxfId="58" priority="3">
      <formula>LEN(TRIM(G121))=0</formula>
    </cfRule>
  </conditionalFormatting>
  <conditionalFormatting sqref="C128">
    <cfRule type="containsBlanks" dxfId="57" priority="2">
      <formula>LEN(TRIM(C128))=0</formula>
    </cfRule>
  </conditionalFormatting>
  <conditionalFormatting sqref="G128:G132">
    <cfRule type="containsBlanks" dxfId="56" priority="1">
      <formula>LEN(TRIM(G128))=0</formula>
    </cfRule>
  </conditionalFormatting>
  <pageMargins left="0.7" right="0.7"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48"/>
  <sheetViews>
    <sheetView topLeftCell="A12" zoomScaleNormal="100" workbookViewId="0">
      <selection activeCell="F16" sqref="F16"/>
    </sheetView>
  </sheetViews>
  <sheetFormatPr baseColWidth="10" defaultRowHeight="12.75" x14ac:dyDescent="0.2"/>
  <cols>
    <col min="1" max="1" width="15.5703125" style="3" customWidth="1"/>
    <col min="2" max="2" width="6.140625" style="60" customWidth="1"/>
    <col min="3" max="3" width="42.140625" style="3" customWidth="1"/>
    <col min="4" max="4" width="18" style="61" customWidth="1"/>
    <col min="5" max="5" width="42.140625" style="61" customWidth="1"/>
    <col min="6" max="6" width="22.85546875" style="62" customWidth="1"/>
    <col min="7" max="7" width="14.42578125" style="63" customWidth="1"/>
    <col min="8" max="9" width="8.7109375" style="59" customWidth="1"/>
    <col min="10" max="10" width="10.28515625" style="181" customWidth="1"/>
    <col min="11" max="16384" width="11.42578125" style="3"/>
  </cols>
  <sheetData>
    <row r="1" spans="1:11" ht="18.75" x14ac:dyDescent="0.3">
      <c r="A1" s="491" t="s">
        <v>39</v>
      </c>
      <c r="B1" s="491"/>
      <c r="C1" s="491"/>
      <c r="D1" s="491"/>
      <c r="E1" s="491"/>
      <c r="F1" s="491"/>
      <c r="G1" s="491"/>
    </row>
    <row r="2" spans="1:11" ht="9" customHeight="1" x14ac:dyDescent="0.2">
      <c r="A2" s="29"/>
      <c r="B2" s="30"/>
      <c r="C2" s="29"/>
      <c r="D2" s="29"/>
      <c r="E2" s="29"/>
      <c r="F2" s="31"/>
      <c r="G2" s="29"/>
    </row>
    <row r="3" spans="1:11" ht="27" customHeight="1" x14ac:dyDescent="0.2">
      <c r="A3" s="485" t="s">
        <v>38</v>
      </c>
      <c r="B3" s="485"/>
      <c r="C3" s="377" t="str">
        <f>Perfil_Egreso!B3</f>
        <v>Instituto de educación superior público "Catalina Buendía de Pecho"</v>
      </c>
      <c r="D3" s="377"/>
      <c r="E3" s="377"/>
      <c r="F3" s="32" t="s">
        <v>52</v>
      </c>
      <c r="G3" s="140" t="str">
        <f>Perfil_Egreso!E3</f>
        <v>563619</v>
      </c>
    </row>
    <row r="4" spans="1:11" x14ac:dyDescent="0.2">
      <c r="A4" s="142"/>
      <c r="B4" s="142"/>
      <c r="C4" s="142"/>
      <c r="D4" s="142"/>
      <c r="E4" s="142"/>
      <c r="F4" s="33"/>
      <c r="G4" s="142"/>
    </row>
    <row r="5" spans="1:11" ht="65.25" customHeight="1" x14ac:dyDescent="0.2">
      <c r="A5" s="485" t="str">
        <f>Perfil_Egreso!A11</f>
        <v>DENOMINACIÓN DEL PROGRAMA DE ESTUDIOS SEGÚN CNOF (según corresponda)</v>
      </c>
      <c r="B5" s="485"/>
      <c r="C5" s="139" t="str">
        <f>Perfil_Egreso!B11</f>
        <v>Industrias Alimentarias</v>
      </c>
      <c r="D5" s="141" t="s">
        <v>46</v>
      </c>
      <c r="E5" s="140" t="str">
        <f>Perfil_Egreso!E11</f>
        <v>CO610-3-001</v>
      </c>
      <c r="F5" s="32" t="s">
        <v>41</v>
      </c>
      <c r="G5" s="139" t="str">
        <f>Perfil_Egreso!B15</f>
        <v>Profesional técnico</v>
      </c>
    </row>
    <row r="6" spans="1:11" x14ac:dyDescent="0.2">
      <c r="A6" s="142"/>
      <c r="B6" s="142"/>
      <c r="C6" s="142"/>
      <c r="D6" s="142"/>
      <c r="E6" s="142"/>
      <c r="F6" s="33"/>
      <c r="G6" s="142"/>
    </row>
    <row r="7" spans="1:11" ht="23.25" customHeight="1" x14ac:dyDescent="0.2">
      <c r="A7" s="485" t="str">
        <f>Perfil_Egreso!A13</f>
        <v>FORMACIÓN**</v>
      </c>
      <c r="B7" s="486"/>
      <c r="C7" s="487">
        <f>Perfil_Egreso!B13</f>
        <v>0</v>
      </c>
      <c r="D7" s="488"/>
      <c r="E7" s="177" t="s">
        <v>45</v>
      </c>
      <c r="F7" s="487" t="str">
        <f>Perfil_Egreso!D13</f>
        <v>Presencial</v>
      </c>
      <c r="G7" s="488"/>
    </row>
    <row r="8" spans="1:11" ht="10.5" customHeight="1" x14ac:dyDescent="0.2">
      <c r="A8" s="14"/>
      <c r="B8" s="14"/>
      <c r="C8" s="14"/>
      <c r="D8" s="64"/>
      <c r="E8" s="64"/>
      <c r="F8" s="65"/>
      <c r="G8" s="17"/>
      <c r="H8" s="490" t="s">
        <v>154</v>
      </c>
      <c r="I8" s="490"/>
      <c r="J8" s="490"/>
    </row>
    <row r="9" spans="1:11" ht="25.5" x14ac:dyDescent="0.2">
      <c r="A9" s="184" t="s">
        <v>2</v>
      </c>
      <c r="B9" s="374" t="s">
        <v>134</v>
      </c>
      <c r="C9" s="374"/>
      <c r="D9" s="379" t="s">
        <v>4</v>
      </c>
      <c r="E9" s="379"/>
      <c r="F9" s="296" t="s">
        <v>0</v>
      </c>
      <c r="G9" s="288" t="s">
        <v>19</v>
      </c>
      <c r="H9" s="182" t="s">
        <v>65</v>
      </c>
      <c r="I9" s="182" t="s">
        <v>66</v>
      </c>
      <c r="J9" s="183" t="s">
        <v>155</v>
      </c>
    </row>
    <row r="10" spans="1:11" ht="33" customHeight="1" x14ac:dyDescent="0.2">
      <c r="A10" s="477" t="s">
        <v>252</v>
      </c>
      <c r="B10" s="478" t="s">
        <v>135</v>
      </c>
      <c r="C10" s="495" t="s">
        <v>253</v>
      </c>
      <c r="D10" s="489" t="str">
        <f>+Capacidades!O10</f>
        <v>UC1.C1  Almacenar materias primas  de acuerdo a normas vigentes  y protocolos de la empresa.</v>
      </c>
      <c r="E10" s="489"/>
      <c r="F10" s="299" t="s">
        <v>352</v>
      </c>
      <c r="G10" s="290" t="s">
        <v>122</v>
      </c>
      <c r="H10" s="282">
        <v>1</v>
      </c>
      <c r="I10" s="282">
        <v>2</v>
      </c>
      <c r="J10" s="282">
        <f>SUM(H10:I10)</f>
        <v>3</v>
      </c>
      <c r="K10" s="244"/>
    </row>
    <row r="11" spans="1:11" ht="34.5" customHeight="1" x14ac:dyDescent="0.2">
      <c r="A11" s="477"/>
      <c r="B11" s="478"/>
      <c r="C11" s="496"/>
      <c r="D11" s="489" t="str">
        <f>+Capacidades!O14</f>
        <v xml:space="preserve"> UC1.C2 Recepcionar materia primas,   considerando las especificaciones técnicas y  las buenas prácticas de manufactura</v>
      </c>
      <c r="E11" s="489"/>
      <c r="F11" s="299" t="s">
        <v>353</v>
      </c>
      <c r="G11" s="290" t="s">
        <v>122</v>
      </c>
      <c r="H11" s="282">
        <v>1</v>
      </c>
      <c r="I11" s="282">
        <v>2</v>
      </c>
      <c r="J11" s="282">
        <f t="shared" ref="J11:J27" si="0">SUM(H11:I11)</f>
        <v>3</v>
      </c>
    </row>
    <row r="12" spans="1:11" ht="39.950000000000003" customHeight="1" x14ac:dyDescent="0.2">
      <c r="A12" s="477"/>
      <c r="B12" s="478"/>
      <c r="C12" s="496"/>
      <c r="D12" s="476" t="str">
        <f>+Capacidades!O18</f>
        <v>UC1.C3 Explicar Las características de la materia  prima de uso en la industria alimentaria  según su composición físico químicas  y organoléptica .</v>
      </c>
      <c r="E12" s="476"/>
      <c r="F12" s="299" t="s">
        <v>354</v>
      </c>
      <c r="G12" s="290" t="s">
        <v>122</v>
      </c>
      <c r="H12" s="282">
        <v>1</v>
      </c>
      <c r="I12" s="282">
        <v>2</v>
      </c>
      <c r="J12" s="282">
        <f t="shared" si="0"/>
        <v>3</v>
      </c>
    </row>
    <row r="13" spans="1:11" ht="39.950000000000003" customHeight="1" x14ac:dyDescent="0.2">
      <c r="A13" s="477"/>
      <c r="B13" s="478"/>
      <c r="C13" s="496"/>
      <c r="D13" s="476" t="str">
        <f>+Capacidades!O21</f>
        <v xml:space="preserve">UC2.C1 Realizar las operaciones preliminares  a la clasificación y selección garantizando la disponibilidad de  insumos, maquinarias y materiales,materiales,   considerando los protocolos de la empresa.   </v>
      </c>
      <c r="E13" s="476"/>
      <c r="F13" s="299" t="s">
        <v>355</v>
      </c>
      <c r="G13" s="290" t="s">
        <v>122</v>
      </c>
      <c r="H13" s="282">
        <v>1</v>
      </c>
      <c r="I13" s="282">
        <v>2</v>
      </c>
      <c r="J13" s="282">
        <f t="shared" si="0"/>
        <v>3</v>
      </c>
    </row>
    <row r="14" spans="1:11" ht="32.25" customHeight="1" x14ac:dyDescent="0.2">
      <c r="A14" s="477"/>
      <c r="B14" s="478"/>
      <c r="C14" s="497"/>
      <c r="D14" s="489" t="str">
        <f>Capacidades!O24</f>
        <v>UC2.C2 Realizar el proceso de clasificaciòn y selecciòn dela materia prima considerando la sanitizaciòn</v>
      </c>
      <c r="E14" s="489"/>
      <c r="F14" s="299" t="s">
        <v>356</v>
      </c>
      <c r="G14" s="290" t="s">
        <v>122</v>
      </c>
      <c r="H14" s="282">
        <v>2</v>
      </c>
      <c r="I14" s="282">
        <v>1</v>
      </c>
      <c r="J14" s="282">
        <f t="shared" si="0"/>
        <v>3</v>
      </c>
    </row>
    <row r="15" spans="1:11" ht="62.25" customHeight="1" x14ac:dyDescent="0.2">
      <c r="A15" s="477"/>
      <c r="B15" s="479" t="s">
        <v>12</v>
      </c>
      <c r="C15" s="503" t="s">
        <v>1216</v>
      </c>
      <c r="D15" s="476" t="str">
        <f>+Capacidades!O27</f>
        <v xml:space="preserve">CE1.C1 Comunicar conceptos, ideas, opiniones, sentimientos y hechos de forma coherente, precisa y clara, en medios presenciales y virtuales,  en situaciones relacionadas a su entorno personal y  verificando la comprensión del interlocutor.                                                                          </v>
      </c>
      <c r="E15" s="476"/>
      <c r="F15" s="289" t="s">
        <v>357</v>
      </c>
      <c r="G15" s="290" t="s">
        <v>122</v>
      </c>
      <c r="H15" s="282">
        <v>1</v>
      </c>
      <c r="I15" s="282">
        <v>1</v>
      </c>
      <c r="J15" s="282">
        <f t="shared" si="0"/>
        <v>2</v>
      </c>
    </row>
    <row r="16" spans="1:11" ht="72" customHeight="1" x14ac:dyDescent="0.2">
      <c r="A16" s="477"/>
      <c r="B16" s="479"/>
      <c r="C16" s="504"/>
      <c r="D16" s="472" t="str">
        <f>+Capacidades!O31</f>
        <v xml:space="preserve">CE3.C1  Utilizar aplicaciones y herramientas informáticas para la búsqueda, comunicación y análisis de información  de manera responsable y considerando los principios éticos.                                                                       </v>
      </c>
      <c r="E16" s="472"/>
      <c r="F16" s="289" t="s">
        <v>1218</v>
      </c>
      <c r="G16" s="290" t="s">
        <v>122</v>
      </c>
      <c r="H16" s="282">
        <v>1</v>
      </c>
      <c r="I16" s="282">
        <v>1</v>
      </c>
      <c r="J16" s="282">
        <f t="shared" si="0"/>
        <v>2</v>
      </c>
    </row>
    <row r="17" spans="1:10" ht="20.100000000000001" customHeight="1" x14ac:dyDescent="0.2">
      <c r="A17" s="477"/>
      <c r="B17" s="492" t="s">
        <v>169</v>
      </c>
      <c r="C17" s="493"/>
      <c r="D17" s="494"/>
      <c r="E17" s="494"/>
      <c r="F17" s="297"/>
      <c r="G17" s="293"/>
      <c r="H17" s="295"/>
      <c r="I17" s="298">
        <v>3</v>
      </c>
      <c r="J17" s="298">
        <f t="shared" si="0"/>
        <v>3</v>
      </c>
    </row>
    <row r="18" spans="1:10" ht="54.75" customHeight="1" x14ac:dyDescent="0.2">
      <c r="A18" s="477" t="s">
        <v>558</v>
      </c>
      <c r="B18" s="478" t="str">
        <f>$B$10</f>
        <v>Competencias técnicas (Unidad de competencia)</v>
      </c>
      <c r="C18" s="473" t="s">
        <v>559</v>
      </c>
      <c r="D18" s="480" t="str">
        <f>+Capacidades!O35</f>
        <v xml:space="preserve">UC8.C1 Verificar  los parámetros de los  sistemas de calidad  en producción de alimentos,  según protocolos de la  empresa y los parámetros de los  sistemas de calidad  en producción de alimentos,  según protocolos de la  empresa </v>
      </c>
      <c r="E18" s="480"/>
      <c r="F18" s="291" t="s">
        <v>358</v>
      </c>
      <c r="G18" s="290" t="s">
        <v>123</v>
      </c>
      <c r="H18" s="282">
        <v>1</v>
      </c>
      <c r="I18" s="282">
        <v>3</v>
      </c>
      <c r="J18" s="282">
        <f t="shared" si="0"/>
        <v>4</v>
      </c>
    </row>
    <row r="19" spans="1:10" ht="38.25" customHeight="1" x14ac:dyDescent="0.2">
      <c r="A19" s="477"/>
      <c r="B19" s="478"/>
      <c r="C19" s="474"/>
      <c r="D19" s="480" t="str">
        <f>+Capacidades!O38</f>
        <v xml:space="preserve">UC8.C2 Implementar los  análisis control de calidad ( físicos químicos, sensorial y microbiológicos)en el proceso de productivo de alimentos.    </v>
      </c>
      <c r="E19" s="480"/>
      <c r="F19" s="291" t="s">
        <v>359</v>
      </c>
      <c r="G19" s="290" t="s">
        <v>123</v>
      </c>
      <c r="H19" s="282">
        <v>1</v>
      </c>
      <c r="I19" s="282">
        <v>3</v>
      </c>
      <c r="J19" s="282">
        <f t="shared" si="0"/>
        <v>4</v>
      </c>
    </row>
    <row r="20" spans="1:10" ht="40.5" customHeight="1" x14ac:dyDescent="0.2">
      <c r="A20" s="477"/>
      <c r="B20" s="478"/>
      <c r="C20" s="474"/>
      <c r="D20" s="480" t="str">
        <f>+Capacidades!O40</f>
        <v xml:space="preserve"> UC8.C3  Manejar instrumentos y equipos utilizados en el control de calidad ,    considerando aspectos relacionados con la seguridad y salud ocupacional y manejo ambiental    </v>
      </c>
      <c r="E20" s="480"/>
      <c r="F20" s="291" t="s">
        <v>360</v>
      </c>
      <c r="G20" s="290" t="s">
        <v>123</v>
      </c>
      <c r="H20" s="282">
        <v>1</v>
      </c>
      <c r="I20" s="282">
        <v>2</v>
      </c>
      <c r="J20" s="282">
        <f t="shared" si="0"/>
        <v>3</v>
      </c>
    </row>
    <row r="21" spans="1:10" ht="35.25" customHeight="1" x14ac:dyDescent="0.2">
      <c r="A21" s="477"/>
      <c r="B21" s="478"/>
      <c r="C21" s="475"/>
      <c r="D21" s="480" t="str">
        <f>+Capacidades!O43</f>
        <v>UC8.C4 Realizar a toma de muestra en la cadena de producción de alimentos considerando los protocolos y normativa vigente</v>
      </c>
      <c r="E21" s="480"/>
      <c r="F21" s="291" t="s">
        <v>361</v>
      </c>
      <c r="G21" s="290" t="s">
        <v>123</v>
      </c>
      <c r="H21" s="282">
        <v>1</v>
      </c>
      <c r="I21" s="282">
        <v>2</v>
      </c>
      <c r="J21" s="282">
        <f t="shared" si="0"/>
        <v>3</v>
      </c>
    </row>
    <row r="22" spans="1:10" ht="132.75" customHeight="1" x14ac:dyDescent="0.2">
      <c r="A22" s="477"/>
      <c r="B22" s="479" t="str">
        <f>$B$15</f>
        <v>Competencias para la empleabilidad</v>
      </c>
      <c r="C22" s="255" t="s">
        <v>1151</v>
      </c>
      <c r="D22" s="480" t="str">
        <f>+Capacidades!O87</f>
        <v xml:space="preserve"> CE2.C1 Comunicar informacion personal, conceptos, deas, sentimientos y hechos, en el idioma ingles, de manera presencial y virtual, aplicando gramatica y vocabulario tècnico sin estereotipo de gènero.                                                                     </v>
      </c>
      <c r="E22" s="480"/>
      <c r="F22" s="292" t="s">
        <v>362</v>
      </c>
      <c r="G22" s="290" t="s">
        <v>123</v>
      </c>
      <c r="H22" s="282">
        <v>1</v>
      </c>
      <c r="I22" s="282">
        <v>1</v>
      </c>
      <c r="J22" s="282">
        <f t="shared" si="0"/>
        <v>2</v>
      </c>
    </row>
    <row r="23" spans="1:10" ht="93.75" customHeight="1" x14ac:dyDescent="0.2">
      <c r="A23" s="477"/>
      <c r="B23" s="479"/>
      <c r="C23" s="256" t="s">
        <v>991</v>
      </c>
      <c r="D23" s="480" t="str">
        <f>+Capacidades!O101</f>
        <v xml:space="preserve">CE7.C1 Focalizar oportunidades de negocio, vinculadas a su programa de estudios que sean rentables y sostenibles en el tiempo, utilizando métodos e instrumentos de estudio de mercado.    CE7.C2 Formular planes de negocio identificando procesos y metodología considerando normas administrativas y contables, así como de protección al autor de instancias gubernamentales. </v>
      </c>
      <c r="E23" s="480"/>
      <c r="F23" s="292" t="s">
        <v>363</v>
      </c>
      <c r="G23" s="290" t="s">
        <v>123</v>
      </c>
      <c r="H23" s="282">
        <v>1</v>
      </c>
      <c r="I23" s="282">
        <v>1</v>
      </c>
      <c r="J23" s="282">
        <f t="shared" si="0"/>
        <v>2</v>
      </c>
    </row>
    <row r="24" spans="1:10" ht="20.100000000000001" customHeight="1" x14ac:dyDescent="0.2">
      <c r="A24" s="477"/>
      <c r="B24" s="492" t="str">
        <f>$B$17</f>
        <v>Experiencias formativas en situaciones reales de trabajo (ESRT)</v>
      </c>
      <c r="C24" s="493"/>
      <c r="D24" s="493"/>
      <c r="E24" s="493"/>
      <c r="F24" s="202"/>
      <c r="G24" s="294"/>
      <c r="H24" s="294"/>
      <c r="I24" s="282">
        <v>3</v>
      </c>
      <c r="J24" s="282">
        <f t="shared" si="0"/>
        <v>3</v>
      </c>
    </row>
    <row r="25" spans="1:10" ht="29.25" customHeight="1" x14ac:dyDescent="0.2">
      <c r="A25" s="477" t="s">
        <v>560</v>
      </c>
      <c r="B25" s="478" t="str">
        <f>$B$10</f>
        <v>Competencias técnicas (Unidad de competencia)</v>
      </c>
      <c r="C25" s="473" t="s">
        <v>561</v>
      </c>
      <c r="D25" s="480" t="str">
        <f>+Capacidades!O57</f>
        <v xml:space="preserve">UC3.C1 Evaluar los cambios fisicoquímicos y organolépticos de la materia prima , según las operaciones preliminares  y de pretratamiento. </v>
      </c>
      <c r="E25" s="480"/>
      <c r="F25" s="291" t="s">
        <v>364</v>
      </c>
      <c r="G25" s="290" t="s">
        <v>124</v>
      </c>
      <c r="H25" s="282">
        <v>2</v>
      </c>
      <c r="I25" s="282">
        <v>2</v>
      </c>
      <c r="J25" s="282">
        <f t="shared" si="0"/>
        <v>4</v>
      </c>
    </row>
    <row r="26" spans="1:10" ht="35.25" customHeight="1" x14ac:dyDescent="0.2">
      <c r="A26" s="477"/>
      <c r="B26" s="478"/>
      <c r="C26" s="474"/>
      <c r="D26" s="480" t="str">
        <f>+Capacidades!O59</f>
        <v xml:space="preserve">UC3.C2 Ejecutar  las operaciones de  preliminares de acondicionamiento de la materia prima , de acuerdo  a las línea  de producción  y BPM    </v>
      </c>
      <c r="E26" s="480"/>
      <c r="F26" s="291" t="s">
        <v>365</v>
      </c>
      <c r="G26" s="290" t="s">
        <v>124</v>
      </c>
      <c r="H26" s="282">
        <v>1</v>
      </c>
      <c r="I26" s="282">
        <v>3</v>
      </c>
      <c r="J26" s="282">
        <f t="shared" si="0"/>
        <v>4</v>
      </c>
    </row>
    <row r="27" spans="1:10" ht="33.75" customHeight="1" x14ac:dyDescent="0.2">
      <c r="A27" s="477"/>
      <c r="B27" s="478"/>
      <c r="C27" s="474"/>
      <c r="D27" s="480" t="str">
        <f>+Capacidades!O61</f>
        <v xml:space="preserve">UC4.C2 Ejecutar las operaciones de  preliminares de acondicionamiento de la materia prima, de acuerdo  a las línea  de producción  y BPM    </v>
      </c>
      <c r="E27" s="480"/>
      <c r="F27" s="291" t="s">
        <v>366</v>
      </c>
      <c r="G27" s="290" t="s">
        <v>124</v>
      </c>
      <c r="H27" s="282">
        <v>1</v>
      </c>
      <c r="I27" s="282">
        <v>3</v>
      </c>
      <c r="J27" s="282">
        <f t="shared" si="0"/>
        <v>4</v>
      </c>
    </row>
    <row r="28" spans="1:10" ht="41.25" customHeight="1" x14ac:dyDescent="0.2">
      <c r="A28" s="477"/>
      <c r="B28" s="478"/>
      <c r="C28" s="474"/>
      <c r="D28" s="480" t="str">
        <f>+Capacidades!O63</f>
        <v xml:space="preserve">UC5.C1 Operar maquinas y equipos  de procesamiento de alimentos , considerando  los manuales de operación,  seguridad personal  y  la inocuidad de los alimentos. </v>
      </c>
      <c r="E28" s="480"/>
      <c r="F28" s="291" t="s">
        <v>367</v>
      </c>
      <c r="G28" s="290" t="s">
        <v>124</v>
      </c>
      <c r="H28" s="282">
        <v>1</v>
      </c>
      <c r="I28" s="282">
        <v>3</v>
      </c>
      <c r="J28" s="282">
        <f t="shared" ref="J28:J47" si="1">SUM(H28:I28)</f>
        <v>4</v>
      </c>
    </row>
    <row r="29" spans="1:10" ht="35.25" customHeight="1" x14ac:dyDescent="0.2">
      <c r="A29" s="477"/>
      <c r="B29" s="478"/>
      <c r="C29" s="474"/>
      <c r="D29" s="480" t="str">
        <f>+Capacidades!O66</f>
        <v xml:space="preserve">UC5.C2 Determinar los rendimientos en las operaciones unitarias ,considerando el flujo de proceso.  </v>
      </c>
      <c r="E29" s="480"/>
      <c r="F29" s="291" t="s">
        <v>996</v>
      </c>
      <c r="G29" s="290" t="s">
        <v>125</v>
      </c>
      <c r="H29" s="282">
        <v>1</v>
      </c>
      <c r="I29" s="282">
        <v>2</v>
      </c>
      <c r="J29" s="282">
        <f t="shared" si="1"/>
        <v>3</v>
      </c>
    </row>
    <row r="30" spans="1:10" ht="39" customHeight="1" x14ac:dyDescent="0.2">
      <c r="A30" s="477"/>
      <c r="B30" s="478"/>
      <c r="C30" s="474"/>
      <c r="D30" s="480" t="str">
        <f>+Capacidades!O68</f>
        <v xml:space="preserve"> UC5.C3 Planificara producción mediante la aplicación de  diagrama de flujos, sistema de costos, gestión  logística  de acuerdo a los procesos productivos  </v>
      </c>
      <c r="E30" s="480"/>
      <c r="F30" s="291" t="s">
        <v>368</v>
      </c>
      <c r="G30" s="290" t="s">
        <v>126</v>
      </c>
      <c r="H30" s="282">
        <v>1</v>
      </c>
      <c r="I30" s="282">
        <v>1</v>
      </c>
      <c r="J30" s="282">
        <v>2</v>
      </c>
    </row>
    <row r="31" spans="1:10" ht="50.25" customHeight="1" x14ac:dyDescent="0.2">
      <c r="A31" s="477"/>
      <c r="B31" s="478"/>
      <c r="C31" s="474"/>
      <c r="D31" s="480" t="str">
        <f>+Capacidades!O71</f>
        <v>UC5.C3 Procesar productos frutas, Hortalizas  y legumbres,   de acuerdo al Reglamento sobre Vigilancia y Control Sanitario de Alimentos (DS N° 007-98/SA)  y normativa aplicable,  siguiendo las indicaciones de las fórmulas especificadas en el plan de producción.</v>
      </c>
      <c r="E31" s="480"/>
      <c r="F31" s="291" t="s">
        <v>369</v>
      </c>
      <c r="G31" s="290" t="s">
        <v>125</v>
      </c>
      <c r="H31" s="282">
        <v>1</v>
      </c>
      <c r="I31" s="282">
        <v>4</v>
      </c>
      <c r="J31" s="282">
        <f t="shared" si="1"/>
        <v>5</v>
      </c>
    </row>
    <row r="32" spans="1:10" ht="50.25" customHeight="1" x14ac:dyDescent="0.2">
      <c r="A32" s="477"/>
      <c r="B32" s="478"/>
      <c r="C32" s="474"/>
      <c r="D32" s="480" t="str">
        <f>+Capacidades!O74</f>
        <v xml:space="preserve">UC5.C4 Procesarproductos lácteos,  de acuerdo al Reglamento sobre Vigilancia y Control Sanitario de Alimentos (DS N° 007-98/SA)  y normativa aplicable,  siguiendo las indicaciones de las fórmulas especificadas en el plan de producción.   </v>
      </c>
      <c r="E32" s="480"/>
      <c r="F32" s="291" t="s">
        <v>370</v>
      </c>
      <c r="G32" s="290" t="s">
        <v>126</v>
      </c>
      <c r="H32" s="282">
        <v>1</v>
      </c>
      <c r="I32" s="282">
        <v>4</v>
      </c>
      <c r="J32" s="282">
        <f t="shared" si="1"/>
        <v>5</v>
      </c>
    </row>
    <row r="33" spans="1:10" ht="50.25" customHeight="1" x14ac:dyDescent="0.2">
      <c r="A33" s="477"/>
      <c r="B33" s="478"/>
      <c r="C33" s="474"/>
      <c r="D33" s="480" t="str">
        <f>+Capacidades!O77</f>
        <v xml:space="preserve">UC5.C5 Procesar productos cárnicos e hidrobiológicos,   de acuerdo al Reglamento sobre Vigilancia y Control Sanitario de Alimentos (DS N° 007-98/SA)  y normativa aplicable,siguiendo las indicaciones de las fórmulas especificadas en el plan de producción. </v>
      </c>
      <c r="E33" s="480"/>
      <c r="F33" s="291" t="s">
        <v>371</v>
      </c>
      <c r="G33" s="290" t="s">
        <v>126</v>
      </c>
      <c r="H33" s="282">
        <v>1</v>
      </c>
      <c r="I33" s="282">
        <v>4</v>
      </c>
      <c r="J33" s="282">
        <f t="shared" si="1"/>
        <v>5</v>
      </c>
    </row>
    <row r="34" spans="1:10" ht="50.25" customHeight="1" x14ac:dyDescent="0.2">
      <c r="A34" s="477"/>
      <c r="B34" s="478"/>
      <c r="C34" s="474"/>
      <c r="D34" s="480" t="str">
        <f>+Capacidades!O81</f>
        <v>UC5.C6 Procesar productos derivados de grano, cereales y tubérculos,   de acuerdo al Reglamento sobre Vigilancia y Control Sanitario de Alimentos (DS N° 007-98/SA)  y normativa siguiendo las indicaciones de las fórmulas especificadas en el plan de producción.aplicable,</v>
      </c>
      <c r="E34" s="480"/>
      <c r="F34" s="291" t="s">
        <v>372</v>
      </c>
      <c r="G34" s="290" t="s">
        <v>126</v>
      </c>
      <c r="H34" s="282">
        <v>2</v>
      </c>
      <c r="I34" s="282">
        <v>2</v>
      </c>
      <c r="J34" s="282">
        <f t="shared" si="1"/>
        <v>4</v>
      </c>
    </row>
    <row r="35" spans="1:10" ht="24" x14ac:dyDescent="0.2">
      <c r="A35" s="477"/>
      <c r="B35" s="478"/>
      <c r="C35" s="475"/>
      <c r="D35" s="480" t="str">
        <f>+Capacidades!O84</f>
        <v xml:space="preserve">UC5C7 Elaborar productos vitivinícolas derivados de la vid (uva) Piscos y vinos, según procedimientos  establecidos por la empresa y estándares de calidad, BPM y teniendo en cuenta la normatividad vigente.  </v>
      </c>
      <c r="E35" s="480"/>
      <c r="F35" s="291" t="s">
        <v>373</v>
      </c>
      <c r="G35" s="290" t="s">
        <v>125</v>
      </c>
      <c r="H35" s="282">
        <v>1</v>
      </c>
      <c r="I35" s="282">
        <v>3</v>
      </c>
      <c r="J35" s="282">
        <f t="shared" si="1"/>
        <v>4</v>
      </c>
    </row>
    <row r="36" spans="1:10" ht="60.75" customHeight="1" x14ac:dyDescent="0.2">
      <c r="A36" s="477"/>
      <c r="B36" s="479" t="str">
        <f>$B$15</f>
        <v>Competencias para la empleabilidad</v>
      </c>
      <c r="C36" s="473" t="s">
        <v>1214</v>
      </c>
      <c r="D36" s="480" t="str">
        <f>+Capacidades!O87</f>
        <v xml:space="preserve"> CE2.C1 Comunicar informacion personal, conceptos, deas, sentimientos y hechos, en el idioma ingles, de manera presencial y virtual, aplicando gramatica y vocabulario tècnico sin estereotipo de gènero.                                                                     </v>
      </c>
      <c r="E36" s="480"/>
      <c r="F36" s="292" t="s">
        <v>377</v>
      </c>
      <c r="G36" s="290" t="s">
        <v>124</v>
      </c>
      <c r="H36" s="282">
        <v>1</v>
      </c>
      <c r="I36" s="282">
        <v>1</v>
      </c>
      <c r="J36" s="282">
        <f t="shared" si="1"/>
        <v>2</v>
      </c>
    </row>
    <row r="37" spans="1:10" ht="60.75" customHeight="1" x14ac:dyDescent="0.2">
      <c r="A37" s="477"/>
      <c r="B37" s="479"/>
      <c r="C37" s="474"/>
      <c r="D37" s="480" t="str">
        <f>+Capacidades!O90</f>
        <v xml:space="preserve">CE2.C2 Interpretar la información de documentación escrita en el idioma inglés, analizando las ideas principales para usarlos en su desempeño en el ámbito social y laboral vinculado al programa de estudios.   
 CE6.C2   Redactar documentos vinculados al programa de estudios en idioma inglés, relacionando de forma lógica ideas y conceptos, utilizando los recursos pertinentes. </v>
      </c>
      <c r="E37" s="480"/>
      <c r="F37" s="292" t="s">
        <v>378</v>
      </c>
      <c r="G37" s="290" t="s">
        <v>125</v>
      </c>
      <c r="H37" s="282">
        <v>1</v>
      </c>
      <c r="I37" s="282">
        <v>1</v>
      </c>
      <c r="J37" s="282">
        <f t="shared" si="1"/>
        <v>2</v>
      </c>
    </row>
    <row r="38" spans="1:10" ht="91.5" customHeight="1" x14ac:dyDescent="0.2">
      <c r="A38" s="477"/>
      <c r="B38" s="479"/>
      <c r="C38" s="474"/>
      <c r="D38" s="480" t="str">
        <f>+Capacidades!O95</f>
        <v>CE6.C1 Proponer alternativas innovadoras de solución a necesidades o problemas del entorno aprovechando los recursos de la zona y las aplicaciones tecnológicas del programa de estudio.</v>
      </c>
      <c r="E38" s="480"/>
      <c r="F38" s="292" t="s">
        <v>379</v>
      </c>
      <c r="G38" s="290" t="s">
        <v>125</v>
      </c>
      <c r="H38" s="282">
        <v>2</v>
      </c>
      <c r="I38" s="282">
        <v>2</v>
      </c>
      <c r="J38" s="282">
        <f t="shared" si="1"/>
        <v>4</v>
      </c>
    </row>
    <row r="39" spans="1:10" ht="87" customHeight="1" x14ac:dyDescent="0.2">
      <c r="A39" s="477"/>
      <c r="B39" s="479"/>
      <c r="C39" s="475"/>
      <c r="D39" s="480" t="str">
        <f>+Capacidades!O101</f>
        <v xml:space="preserve">CE7.C1 Focalizar oportunidades de negocio, vinculadas a su programa de estudios que sean rentables y sostenibles en el tiempo, utilizando métodos e instrumentos de estudio de mercado.    CE7.C2 Formular planes de negocio identificando procesos y metodología considerando normas administrativas y contables, así como de protección al autor de instancias gubernamentales. </v>
      </c>
      <c r="E39" s="480"/>
      <c r="F39" s="292" t="s">
        <v>380</v>
      </c>
      <c r="G39" s="290" t="s">
        <v>126</v>
      </c>
      <c r="H39" s="282">
        <v>1</v>
      </c>
      <c r="I39" s="282">
        <v>1</v>
      </c>
      <c r="J39" s="282">
        <f t="shared" si="1"/>
        <v>2</v>
      </c>
    </row>
    <row r="40" spans="1:10" ht="20.100000000000001" customHeight="1" x14ac:dyDescent="0.2">
      <c r="A40" s="477"/>
      <c r="B40" s="492" t="str">
        <f>$B$17</f>
        <v>Experiencias formativas en situaciones reales de trabajo (ESRT)</v>
      </c>
      <c r="C40" s="493"/>
      <c r="D40" s="493"/>
      <c r="E40" s="493"/>
      <c r="F40" s="202"/>
      <c r="G40" s="294"/>
      <c r="H40" s="294"/>
      <c r="I40" s="282">
        <v>3</v>
      </c>
      <c r="J40" s="282">
        <f t="shared" si="1"/>
        <v>3</v>
      </c>
    </row>
    <row r="41" spans="1:10" ht="36" customHeight="1" x14ac:dyDescent="0.2">
      <c r="A41" s="482" t="s">
        <v>562</v>
      </c>
      <c r="B41" s="478" t="str">
        <f>$B$10</f>
        <v>Competencias técnicas (Unidad de competencia)</v>
      </c>
      <c r="C41" s="500" t="s">
        <v>563</v>
      </c>
      <c r="D41" s="480" t="str">
        <f>+Capacidades!O108</f>
        <v>UC6.UC7.C1 Describir  los metodos del envasado y embalado, según el tipo de producto alimentario y la normativa vigente.</v>
      </c>
      <c r="E41" s="480"/>
      <c r="F41" s="291" t="s">
        <v>381</v>
      </c>
      <c r="G41" s="290" t="s">
        <v>127</v>
      </c>
      <c r="H41" s="282">
        <v>1</v>
      </c>
      <c r="I41" s="282">
        <v>2</v>
      </c>
      <c r="J41" s="282">
        <f t="shared" si="1"/>
        <v>3</v>
      </c>
    </row>
    <row r="42" spans="1:10" ht="49.5" customHeight="1" x14ac:dyDescent="0.2">
      <c r="A42" s="482"/>
      <c r="B42" s="478"/>
      <c r="C42" s="501"/>
      <c r="D42" s="480" t="str">
        <f>+Capacidades!O111</f>
        <v xml:space="preserve">UC6.UC7.C2Operar con eficiente mantenimiento  los equipos y máquinas de envasado y embalado  según manual del fabricante,  estándares de calidad de la empresa y  buenas prácticas de manufactura (BPM)  </v>
      </c>
      <c r="E42" s="480"/>
      <c r="F42" s="291" t="s">
        <v>382</v>
      </c>
      <c r="G42" s="290" t="s">
        <v>127</v>
      </c>
      <c r="H42" s="282">
        <v>1</v>
      </c>
      <c r="I42" s="282">
        <v>3</v>
      </c>
      <c r="J42" s="282">
        <f t="shared" si="1"/>
        <v>4</v>
      </c>
    </row>
    <row r="43" spans="1:10" ht="46.5" customHeight="1" x14ac:dyDescent="0.2">
      <c r="A43" s="482"/>
      <c r="B43" s="478"/>
      <c r="C43" s="501"/>
      <c r="D43" s="480" t="str">
        <f>+Capacidades!O115</f>
        <v xml:space="preserve">UC6.UC7.C3 Realizar los procedimientos adecuados en  el empaque y embalaje de los productos terminados,   de acuerdo a la orden de producción y teniendo en cuenta la normatividad vigente     </v>
      </c>
      <c r="E43" s="480"/>
      <c r="F43" s="291" t="s">
        <v>383</v>
      </c>
      <c r="G43" s="290" t="s">
        <v>127</v>
      </c>
      <c r="H43" s="282">
        <v>2</v>
      </c>
      <c r="I43" s="282">
        <v>3</v>
      </c>
      <c r="J43" s="282">
        <f t="shared" si="1"/>
        <v>5</v>
      </c>
    </row>
    <row r="44" spans="1:10" ht="44.25" customHeight="1" x14ac:dyDescent="0.2">
      <c r="A44" s="482"/>
      <c r="B44" s="478"/>
      <c r="C44" s="502"/>
      <c r="D44" s="480" t="str">
        <f>+Capacidades!O117</f>
        <v xml:space="preserve">UC7.C4 Realizar  los procedimientos  según el protocolo  el almacenamiento  de los productos terminados ,  según protocolo de la empresa y normas vigentes    </v>
      </c>
      <c r="E44" s="480"/>
      <c r="F44" s="291" t="s">
        <v>384</v>
      </c>
      <c r="G44" s="290" t="s">
        <v>127</v>
      </c>
      <c r="H44" s="282">
        <v>1</v>
      </c>
      <c r="I44" s="282">
        <v>3</v>
      </c>
      <c r="J44" s="282">
        <f t="shared" si="1"/>
        <v>4</v>
      </c>
    </row>
    <row r="45" spans="1:10" ht="68.25" customHeight="1" x14ac:dyDescent="0.2">
      <c r="A45" s="482"/>
      <c r="B45" s="505" t="str">
        <f>$B$15</f>
        <v>Competencias para la empleabilidad</v>
      </c>
      <c r="C45" s="500" t="s">
        <v>1217</v>
      </c>
      <c r="D45" s="483" t="str">
        <f>+Capacidades!L121</f>
        <v>CE4.C1 Aplicar principios y valores éticos - deontológicos en su contexto social y laboral respetando las normas del bien común y códigos de ética profesional. CE4.C2 Practicar las relaciones interpersonales democráticas respetando la diversidad y dignidad de las personas en el marco de los derechos humanos y en la convivencia social y gestionando de forma efectiva los conflictos</v>
      </c>
      <c r="E45" s="484"/>
      <c r="F45" s="291" t="s">
        <v>1111</v>
      </c>
      <c r="G45" s="290" t="s">
        <v>126</v>
      </c>
      <c r="H45" s="282">
        <v>1</v>
      </c>
      <c r="I45" s="282">
        <v>1</v>
      </c>
      <c r="J45" s="282">
        <f>SUM(H45:I45)</f>
        <v>2</v>
      </c>
    </row>
    <row r="46" spans="1:10" ht="90" customHeight="1" x14ac:dyDescent="0.2">
      <c r="A46" s="482"/>
      <c r="B46" s="506"/>
      <c r="C46" s="502"/>
      <c r="D46" s="481" t="str">
        <f>+Capacidades!L128</f>
        <v>CE8.C1  Plantear  soluciones al problema teniendo en cuenta el logro de los objetivos  considerando el bien común y sin estereotipos de género, étnicos u otros CE8.C2 Aplicar  las herramientas necesarias para la resolución efectiva del problema identificado, 
  teniendo en cuenta su contexto.</v>
      </c>
      <c r="E46" s="481"/>
      <c r="F46" s="292" t="s">
        <v>1194</v>
      </c>
      <c r="G46" s="290" t="s">
        <v>127</v>
      </c>
      <c r="H46" s="282">
        <v>1</v>
      </c>
      <c r="I46" s="282">
        <v>1</v>
      </c>
      <c r="J46" s="282">
        <f t="shared" si="1"/>
        <v>2</v>
      </c>
    </row>
    <row r="47" spans="1:10" ht="20.100000000000001" customHeight="1" x14ac:dyDescent="0.2">
      <c r="A47" s="482"/>
      <c r="B47" s="492" t="str">
        <f>$B$17</f>
        <v>Experiencias formativas en situaciones reales de trabajo (ESRT)</v>
      </c>
      <c r="C47" s="493"/>
      <c r="D47" s="493"/>
      <c r="E47" s="493"/>
      <c r="F47" s="202"/>
      <c r="G47" s="283"/>
      <c r="H47" s="283"/>
      <c r="I47" s="284">
        <v>3</v>
      </c>
      <c r="J47" s="181">
        <f t="shared" si="1"/>
        <v>3</v>
      </c>
    </row>
    <row r="48" spans="1:10" ht="84.75" customHeight="1" x14ac:dyDescent="0.2">
      <c r="A48" s="498" t="s">
        <v>153</v>
      </c>
      <c r="B48" s="498"/>
      <c r="C48" s="498"/>
      <c r="D48" s="499"/>
      <c r="E48" s="499"/>
      <c r="F48" s="499"/>
      <c r="G48" s="499"/>
      <c r="I48" s="102" t="str">
        <f>A48</f>
        <v>*Se considera el código de la carrera del CNOF
Pautas generales:
1. Definir los módulos del plan de estudio, pueden vincularse hasta 3 unidades de competencia en un mismo módulo.
2. La denominación del módulo debe reflejar el proceso que se desarrolla con la(s) competencia(s) vinculadas.
3. Las capacidades deben mantener coherencia con las competencias asociadas.
4. La denominación de la unidad didáctica debe reflejar la(s) capacidad (es) al cual está asociada.</v>
      </c>
      <c r="J48" s="102">
        <f>B48</f>
        <v>0</v>
      </c>
    </row>
  </sheetData>
  <sheetProtection formatRows="0" autoFilter="0"/>
  <autoFilter ref="A9:J48">
    <filterColumn colId="1" showButton="0"/>
    <filterColumn colId="3" showButton="0"/>
  </autoFilter>
  <mergeCells count="68">
    <mergeCell ref="C36:C39"/>
    <mergeCell ref="C15:C16"/>
    <mergeCell ref="C45:C46"/>
    <mergeCell ref="B45:B46"/>
    <mergeCell ref="B15:B16"/>
    <mergeCell ref="B36:B39"/>
    <mergeCell ref="C25:C35"/>
    <mergeCell ref="C10:C14"/>
    <mergeCell ref="F7:G7"/>
    <mergeCell ref="A48:G48"/>
    <mergeCell ref="D32:E32"/>
    <mergeCell ref="D33:E33"/>
    <mergeCell ref="D34:E34"/>
    <mergeCell ref="D35:E35"/>
    <mergeCell ref="A25:A40"/>
    <mergeCell ref="B25:B35"/>
    <mergeCell ref="D25:E25"/>
    <mergeCell ref="B40:E40"/>
    <mergeCell ref="B47:E47"/>
    <mergeCell ref="C41:C44"/>
    <mergeCell ref="D30:E30"/>
    <mergeCell ref="D31:E31"/>
    <mergeCell ref="A1:G1"/>
    <mergeCell ref="A10:A17"/>
    <mergeCell ref="B10:B14"/>
    <mergeCell ref="B9:C9"/>
    <mergeCell ref="A3:B3"/>
    <mergeCell ref="A5:B5"/>
    <mergeCell ref="D11:E11"/>
    <mergeCell ref="D12:E12"/>
    <mergeCell ref="D13:E13"/>
    <mergeCell ref="C3:E3"/>
    <mergeCell ref="D9:E9"/>
    <mergeCell ref="B17:E17"/>
    <mergeCell ref="A7:B7"/>
    <mergeCell ref="C7:D7"/>
    <mergeCell ref="D10:E10"/>
    <mergeCell ref="D14:E14"/>
    <mergeCell ref="H8:J8"/>
    <mergeCell ref="D46:E46"/>
    <mergeCell ref="A41:A47"/>
    <mergeCell ref="B41:B44"/>
    <mergeCell ref="D41:E41"/>
    <mergeCell ref="D42:E42"/>
    <mergeCell ref="D43:E43"/>
    <mergeCell ref="D44:E44"/>
    <mergeCell ref="D45:E45"/>
    <mergeCell ref="D36:E36"/>
    <mergeCell ref="D37:E37"/>
    <mergeCell ref="D38:E38"/>
    <mergeCell ref="D39:E39"/>
    <mergeCell ref="D26:E26"/>
    <mergeCell ref="D28:E28"/>
    <mergeCell ref="D29:E29"/>
    <mergeCell ref="D27:E27"/>
    <mergeCell ref="D16:E16"/>
    <mergeCell ref="C18:C21"/>
    <mergeCell ref="D15:E15"/>
    <mergeCell ref="A18:A24"/>
    <mergeCell ref="B18:B21"/>
    <mergeCell ref="B22:B23"/>
    <mergeCell ref="D22:E22"/>
    <mergeCell ref="D23:E23"/>
    <mergeCell ref="D19:E19"/>
    <mergeCell ref="D20:E20"/>
    <mergeCell ref="D21:E21"/>
    <mergeCell ref="B24:E24"/>
    <mergeCell ref="D18:E18"/>
  </mergeCells>
  <conditionalFormatting sqref="I17 I24 I40 I47 G10:I14 F15:I16 C10 F18:I23 C18 F25:I37 C25 F41:I44 C41 C15 C22:C23 C36 G38:I39 F46:I46 F45 A10:A47">
    <cfRule type="containsBlanks" dxfId="55" priority="30">
      <formula>LEN(TRIM(A10))=0</formula>
    </cfRule>
  </conditionalFormatting>
  <conditionalFormatting sqref="J10:J16 J18:J23 J25:J39 J41:J44 J46">
    <cfRule type="cellIs" dxfId="54" priority="21" operator="greaterThan">
      <formula>5</formula>
    </cfRule>
  </conditionalFormatting>
  <conditionalFormatting sqref="I46:I47 I10:I44">
    <cfRule type="cellIs" dxfId="53" priority="9" operator="equal">
      <formula>0</formula>
    </cfRule>
  </conditionalFormatting>
  <conditionalFormatting sqref="F38">
    <cfRule type="containsBlanks" dxfId="52" priority="5">
      <formula>LEN(TRIM(F38))=0</formula>
    </cfRule>
  </conditionalFormatting>
  <conditionalFormatting sqref="F39">
    <cfRule type="containsBlanks" dxfId="51" priority="4">
      <formula>LEN(TRIM(F39))=0</formula>
    </cfRule>
  </conditionalFormatting>
  <conditionalFormatting sqref="G45:I45">
    <cfRule type="containsBlanks" dxfId="50" priority="3">
      <formula>LEN(TRIM(G45))=0</formula>
    </cfRule>
  </conditionalFormatting>
  <conditionalFormatting sqref="J45">
    <cfRule type="cellIs" dxfId="49" priority="2" operator="greaterThan">
      <formula>5</formula>
    </cfRule>
  </conditionalFormatting>
  <conditionalFormatting sqref="I45">
    <cfRule type="cellIs" dxfId="48" priority="1" operator="equal">
      <formula>0</formula>
    </cfRule>
  </conditionalFormatting>
  <printOptions horizontalCentered="1" verticalCentered="1"/>
  <pageMargins left="0.31496062992125984" right="0.31496062992125984" top="0.35433070866141736" bottom="0.35433070866141736" header="0.31496062992125984" footer="0.31496062992125984"/>
  <pageSetup scale="90" orientation="landscape" r:id="rId1"/>
  <ignoredErrors>
    <ignoredError sqref="J10:J14 J15:J16 J17:J21 J24:J29 J22:J23 J36:J45 J46 J47 I48:J48 J31:J35"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M67"/>
  <sheetViews>
    <sheetView showGridLines="0" topLeftCell="C36" zoomScale="80" zoomScaleNormal="80" workbookViewId="0">
      <selection activeCell="D43" sqref="D43:D45"/>
    </sheetView>
  </sheetViews>
  <sheetFormatPr baseColWidth="10" defaultRowHeight="12.75" x14ac:dyDescent="0.2"/>
  <cols>
    <col min="1" max="1" width="39.7109375" style="57" customWidth="1"/>
    <col min="2" max="2" width="41.7109375" style="118" customWidth="1"/>
    <col min="3" max="3" width="45.7109375" style="118" customWidth="1"/>
    <col min="4" max="4" width="22.7109375" style="58" customWidth="1"/>
    <col min="5" max="5" width="5.7109375" style="58" customWidth="1"/>
    <col min="6" max="7" width="6.7109375" style="57" customWidth="1"/>
    <col min="8" max="8" width="8.7109375" style="57" customWidth="1"/>
    <col min="9" max="10" width="6.7109375" style="57" customWidth="1"/>
    <col min="11" max="11" width="8.7109375" style="57" customWidth="1"/>
    <col min="12" max="12" width="20.7109375" style="57" customWidth="1"/>
    <col min="13" max="13" width="6.42578125" style="3" customWidth="1"/>
    <col min="14" max="16384" width="11.42578125" style="3"/>
  </cols>
  <sheetData>
    <row r="1" spans="1:13" s="56" customFormat="1" ht="18.75" x14ac:dyDescent="0.2">
      <c r="A1" s="537" t="s">
        <v>167</v>
      </c>
      <c r="B1" s="537"/>
      <c r="C1" s="537"/>
      <c r="D1" s="537"/>
      <c r="E1" s="537"/>
      <c r="F1" s="537"/>
      <c r="G1" s="537"/>
      <c r="H1" s="537"/>
      <c r="I1" s="537"/>
      <c r="J1" s="537"/>
      <c r="K1" s="537"/>
      <c r="L1" s="537"/>
    </row>
    <row r="2" spans="1:13" s="56" customFormat="1" ht="15.75" x14ac:dyDescent="0.2">
      <c r="A2" s="98"/>
      <c r="B2" s="98"/>
      <c r="C2" s="98"/>
      <c r="D2" s="98"/>
      <c r="E2" s="98"/>
      <c r="F2" s="98"/>
      <c r="G2" s="98"/>
      <c r="H2" s="98"/>
      <c r="I2" s="98"/>
      <c r="J2" s="98"/>
      <c r="K2" s="98"/>
      <c r="L2" s="98"/>
    </row>
    <row r="3" spans="1:13" s="2" customFormat="1" ht="25.5" customHeight="1" x14ac:dyDescent="0.2">
      <c r="A3" s="13" t="s">
        <v>38</v>
      </c>
      <c r="B3" s="377" t="str">
        <f>Perfil_Egreso!B3</f>
        <v>Instituto de educación superior público "Catalina Buendía de Pecho"</v>
      </c>
      <c r="C3" s="377"/>
      <c r="D3" s="11"/>
      <c r="E3" s="11"/>
      <c r="F3" s="512" t="s">
        <v>62</v>
      </c>
      <c r="G3" s="512"/>
      <c r="H3" s="513"/>
      <c r="I3" s="509" t="str">
        <f>Perfil_Egreso!E3</f>
        <v>563619</v>
      </c>
      <c r="J3" s="510"/>
      <c r="K3" s="510"/>
      <c r="L3" s="511"/>
    </row>
    <row r="4" spans="1:13" s="2" customFormat="1" ht="15" customHeight="1" x14ac:dyDescent="0.2">
      <c r="A4" s="115"/>
      <c r="B4" s="115"/>
      <c r="C4" s="14"/>
      <c r="D4" s="14"/>
      <c r="E4" s="14"/>
      <c r="F4" s="11"/>
      <c r="G4" s="11"/>
      <c r="H4" s="11"/>
      <c r="I4" s="11"/>
      <c r="J4" s="11"/>
      <c r="K4" s="11"/>
      <c r="L4" s="11"/>
    </row>
    <row r="5" spans="1:13" s="2" customFormat="1" ht="26.25" customHeight="1" x14ac:dyDescent="0.2">
      <c r="A5" s="13" t="s">
        <v>42</v>
      </c>
      <c r="B5" s="116" t="str">
        <f>Perfil_Egreso!B5</f>
        <v>Industrias Manufactureras</v>
      </c>
      <c r="C5" s="15" t="s">
        <v>43</v>
      </c>
      <c r="D5" s="7" t="str">
        <f>Perfil_Egreso!D5</f>
        <v>Industrias Alimentarias, bebidas y tabaco</v>
      </c>
      <c r="E5" s="16"/>
      <c r="F5" s="514" t="s">
        <v>44</v>
      </c>
      <c r="G5" s="514"/>
      <c r="H5" s="515"/>
      <c r="I5" s="487" t="str">
        <f>Perfil_Egreso!B7</f>
        <v>Elaboración de Productos Alimenticios</v>
      </c>
      <c r="J5" s="520"/>
      <c r="K5" s="520"/>
      <c r="L5" s="488"/>
    </row>
    <row r="6" spans="1:13" ht="12.75" customHeight="1" x14ac:dyDescent="0.2">
      <c r="A6" s="117"/>
      <c r="B6" s="117"/>
      <c r="C6" s="17"/>
      <c r="D6" s="17"/>
      <c r="E6" s="17"/>
      <c r="F6" s="11"/>
      <c r="G6" s="11"/>
      <c r="H6" s="11"/>
      <c r="I6" s="18"/>
      <c r="J6" s="18"/>
      <c r="K6" s="18"/>
      <c r="L6" s="18"/>
    </row>
    <row r="7" spans="1:13" ht="39.75" customHeight="1" x14ac:dyDescent="0.2">
      <c r="A7" s="117" t="str">
        <f>Perfil_Egreso!A11</f>
        <v>DENOMINACIÓN DEL PROGRAMA DE ESTUDIOS SEGÚN CNOF (según corresponda)</v>
      </c>
      <c r="B7" s="114" t="str">
        <f>Perfil_Egreso!B11</f>
        <v>Industrias Alimentarias</v>
      </c>
      <c r="C7" s="19" t="s">
        <v>46</v>
      </c>
      <c r="D7" s="8" t="str">
        <f>Perfil_Egreso!E11</f>
        <v>CO610-3-001</v>
      </c>
      <c r="E7" s="20"/>
      <c r="F7" s="512" t="str">
        <f>Perfil_Egreso!A9</f>
        <v>DENOMINACIÓN VARIANTE</v>
      </c>
      <c r="G7" s="512"/>
      <c r="H7" s="513"/>
      <c r="I7" s="487">
        <f>Perfil_Egreso!B9</f>
        <v>0</v>
      </c>
      <c r="J7" s="520"/>
      <c r="K7" s="520"/>
      <c r="L7" s="488"/>
    </row>
    <row r="8" spans="1:13" ht="12.75" customHeight="1" x14ac:dyDescent="0.2">
      <c r="A8" s="21"/>
      <c r="B8" s="21"/>
      <c r="C8" s="21"/>
      <c r="D8" s="21"/>
      <c r="E8" s="21"/>
      <c r="F8" s="11"/>
      <c r="G8" s="11"/>
      <c r="H8" s="11"/>
      <c r="I8" s="18"/>
      <c r="J8" s="18"/>
      <c r="K8" s="18"/>
      <c r="L8" s="18"/>
    </row>
    <row r="9" spans="1:13" ht="23.25" customHeight="1" x14ac:dyDescent="0.2">
      <c r="A9" s="23" t="str">
        <f>Perfil_Egreso!A13</f>
        <v>FORMACIÓN**</v>
      </c>
      <c r="B9" s="114">
        <f>Perfil_Egreso!B13</f>
        <v>0</v>
      </c>
      <c r="C9" s="24" t="s">
        <v>6</v>
      </c>
      <c r="D9" s="7">
        <f>Itinerario!W17</f>
        <v>3264</v>
      </c>
      <c r="E9" s="25"/>
      <c r="F9" s="516" t="s">
        <v>35</v>
      </c>
      <c r="G9" s="516"/>
      <c r="H9" s="517"/>
      <c r="I9" s="487">
        <f>Itinerario!T17</f>
        <v>121</v>
      </c>
      <c r="J9" s="520"/>
      <c r="K9" s="520"/>
      <c r="L9" s="488"/>
    </row>
    <row r="10" spans="1:13" ht="12.75" customHeight="1" x14ac:dyDescent="0.2">
      <c r="A10" s="26"/>
      <c r="B10" s="26"/>
      <c r="C10" s="26"/>
      <c r="D10" s="21"/>
      <c r="E10" s="21"/>
      <c r="F10" s="18"/>
      <c r="G10" s="18"/>
      <c r="H10" s="18"/>
      <c r="I10" s="18"/>
      <c r="J10" s="18"/>
      <c r="K10" s="18"/>
      <c r="L10" s="18"/>
    </row>
    <row r="11" spans="1:13" ht="27" customHeight="1" x14ac:dyDescent="0.2">
      <c r="A11" s="27" t="str">
        <f>Perfil_Egreso!C13</f>
        <v>MODALIDAD DEL SERVICIO EDUCATIVO</v>
      </c>
      <c r="B11" s="545" t="str">
        <f>Perfil_Egreso!D13</f>
        <v>Presencial</v>
      </c>
      <c r="C11" s="546"/>
      <c r="D11" s="18"/>
      <c r="E11" s="18"/>
      <c r="F11" s="518" t="str">
        <f>Perfil_Egreso!A15</f>
        <v>NIVEL FORMATIVO</v>
      </c>
      <c r="G11" s="518"/>
      <c r="H11" s="519"/>
      <c r="I11" s="487" t="str">
        <f>Perfil_Egreso!B15</f>
        <v>Profesional técnico</v>
      </c>
      <c r="J11" s="520"/>
      <c r="K11" s="520"/>
      <c r="L11" s="488"/>
    </row>
    <row r="12" spans="1:13" s="56" customFormat="1" ht="8.25" customHeight="1" x14ac:dyDescent="0.2">
      <c r="A12" s="28"/>
      <c r="B12" s="28"/>
      <c r="C12" s="28"/>
      <c r="D12" s="28"/>
      <c r="E12" s="28"/>
      <c r="F12" s="28"/>
      <c r="G12" s="28"/>
      <c r="H12" s="28"/>
      <c r="I12" s="28"/>
      <c r="J12" s="28"/>
      <c r="K12" s="28"/>
      <c r="L12" s="28"/>
    </row>
    <row r="13" spans="1:13" ht="18.75" customHeight="1" x14ac:dyDescent="0.2">
      <c r="A13" s="538" t="s">
        <v>98</v>
      </c>
      <c r="B13" s="538"/>
      <c r="C13" s="538"/>
      <c r="D13" s="538"/>
      <c r="E13" s="538"/>
      <c r="F13" s="538"/>
      <c r="G13" s="538"/>
      <c r="H13" s="538"/>
      <c r="I13" s="538"/>
      <c r="J13" s="538"/>
      <c r="K13" s="538"/>
      <c r="L13" s="538"/>
    </row>
    <row r="14" spans="1:13" ht="44.25" customHeight="1" x14ac:dyDescent="0.2">
      <c r="A14" s="539" t="str">
        <f>Organización_Modular!C10</f>
        <v>UC1: Recepcionar la materia prima, en base a orden de producción, procedimientos de la empresa, las buenas prácticas de manufactura (BPM) y teniendo en cuenta la normativa vigente.
UC2: Seleccionar y clasificar la materia prima de acuerdo al estándares de calidad de la empresa, las buenas prácticas de manufactura (BPM) y teniendo en cuenta la normativa vigente.</v>
      </c>
      <c r="B14" s="539"/>
      <c r="C14" s="539"/>
      <c r="D14" s="539"/>
      <c r="E14" s="539"/>
      <c r="F14" s="539"/>
      <c r="G14" s="539"/>
      <c r="H14" s="539"/>
      <c r="I14" s="539"/>
      <c r="J14" s="539"/>
      <c r="K14" s="539"/>
      <c r="L14" s="539"/>
    </row>
    <row r="15" spans="1:13" ht="21" x14ac:dyDescent="0.2">
      <c r="A15" s="185" t="s">
        <v>97</v>
      </c>
      <c r="B15" s="540" t="str">
        <f>Organización_Modular!A10</f>
        <v>Módulo 1: Recepción y selección de materia prima</v>
      </c>
      <c r="C15" s="540"/>
      <c r="D15" s="540"/>
      <c r="E15" s="540"/>
      <c r="F15" s="540"/>
      <c r="G15" s="540"/>
      <c r="H15" s="540"/>
      <c r="I15" s="540"/>
      <c r="J15" s="540"/>
      <c r="K15" s="540"/>
      <c r="L15" s="540"/>
    </row>
    <row r="16" spans="1:13" ht="18" customHeight="1" x14ac:dyDescent="0.2">
      <c r="A16" s="541" t="s">
        <v>96</v>
      </c>
      <c r="B16" s="543" t="s">
        <v>95</v>
      </c>
      <c r="C16" s="541" t="s">
        <v>91</v>
      </c>
      <c r="D16" s="541" t="s">
        <v>0</v>
      </c>
      <c r="E16" s="551" t="s">
        <v>61</v>
      </c>
      <c r="F16" s="541" t="s">
        <v>84</v>
      </c>
      <c r="G16" s="541"/>
      <c r="H16" s="541" t="s">
        <v>84</v>
      </c>
      <c r="I16" s="541" t="s">
        <v>90</v>
      </c>
      <c r="J16" s="541"/>
      <c r="K16" s="541" t="s">
        <v>90</v>
      </c>
      <c r="L16" s="541" t="s">
        <v>94</v>
      </c>
      <c r="M16" s="550" t="s">
        <v>107</v>
      </c>
    </row>
    <row r="17" spans="1:13" ht="20.25" customHeight="1" x14ac:dyDescent="0.2">
      <c r="A17" s="542"/>
      <c r="B17" s="544"/>
      <c r="C17" s="542"/>
      <c r="D17" s="542"/>
      <c r="E17" s="552"/>
      <c r="F17" s="190" t="s">
        <v>88</v>
      </c>
      <c r="G17" s="190" t="s">
        <v>87</v>
      </c>
      <c r="H17" s="542"/>
      <c r="I17" s="190" t="s">
        <v>88</v>
      </c>
      <c r="J17" s="190" t="s">
        <v>87</v>
      </c>
      <c r="K17" s="542"/>
      <c r="L17" s="542"/>
      <c r="M17" s="550"/>
    </row>
    <row r="18" spans="1:13" ht="84" customHeight="1" x14ac:dyDescent="0.2">
      <c r="A18" s="547" t="str">
        <f>Capacidades!L10</f>
        <v xml:space="preserve">UC1. C1    Almacenar  materias primas  de acuerdo a normas vigentes  y protocolos de la empresa.    </v>
      </c>
      <c r="B18" s="220" t="str">
        <f>Capacidades!M10</f>
        <v xml:space="preserve">C1.I1 Identifica la indumentaria, materiales, equipos, herramientas e instrumentos,   de acuerdo a los procedimientos establecidos por la empresa, plan de producción y normativa </v>
      </c>
      <c r="C18" s="221" t="s">
        <v>416</v>
      </c>
      <c r="D18" s="549" t="str">
        <f>Organización_Modular!F10</f>
        <v>Almacenamiento de materias primas</v>
      </c>
      <c r="E18" s="549" t="str">
        <f>Organización_Modular!G10</f>
        <v>I</v>
      </c>
      <c r="F18" s="549">
        <f>Organización_Modular!H10</f>
        <v>1</v>
      </c>
      <c r="G18" s="549">
        <f>Organización_Modular!I10</f>
        <v>2</v>
      </c>
      <c r="H18" s="549">
        <f>SUM(F18:G18)</f>
        <v>3</v>
      </c>
      <c r="I18" s="549">
        <f>F18*16</f>
        <v>16</v>
      </c>
      <c r="J18" s="549">
        <f>G18*32</f>
        <v>64</v>
      </c>
      <c r="K18" s="549">
        <f>SUM(I18:J18)</f>
        <v>80</v>
      </c>
      <c r="L18" s="548" t="s">
        <v>1158</v>
      </c>
      <c r="M18" s="100" t="str">
        <f>B18</f>
        <v xml:space="preserve">C1.I1 Identifica la indumentaria, materiales, equipos, herramientas e instrumentos,   de acuerdo a los procedimientos establecidos por la empresa, plan de producción y normativa </v>
      </c>
    </row>
    <row r="19" spans="1:13" ht="36" x14ac:dyDescent="0.2">
      <c r="A19" s="547"/>
      <c r="B19" s="220" t="str">
        <f>Capacidades!M11</f>
        <v>C1.I2  Selecciona  apropiadamente la indumentaria materiales y equipos, herramientas  instrumentos,   de acuerdo al proceso productivo</v>
      </c>
      <c r="C19" s="221" t="s">
        <v>417</v>
      </c>
      <c r="D19" s="549"/>
      <c r="E19" s="549"/>
      <c r="F19" s="549"/>
      <c r="G19" s="549"/>
      <c r="H19" s="549"/>
      <c r="I19" s="549"/>
      <c r="J19" s="549"/>
      <c r="K19" s="549"/>
      <c r="L19" s="548"/>
      <c r="M19" s="100" t="str">
        <f t="shared" ref="M19:M34" si="0">B19</f>
        <v>C1.I2  Selecciona  apropiadamente la indumentaria materiales y equipos, herramientas  instrumentos,   de acuerdo al proceso productivo</v>
      </c>
    </row>
    <row r="20" spans="1:13" ht="48" x14ac:dyDescent="0.2">
      <c r="A20" s="547"/>
      <c r="B20" s="220" t="str">
        <f>Capacidades!M12</f>
        <v>C1.I3 Verifica   las condiciones óptimas de las áreas de almacenamiento, recepción de la materia prima y personal involucrado en la operación  de acuerdo al proceso productivo</v>
      </c>
      <c r="C20" s="221" t="s">
        <v>418</v>
      </c>
      <c r="D20" s="549"/>
      <c r="E20" s="549"/>
      <c r="F20" s="549"/>
      <c r="G20" s="549"/>
      <c r="H20" s="549"/>
      <c r="I20" s="549"/>
      <c r="J20" s="549"/>
      <c r="K20" s="549"/>
      <c r="L20" s="548"/>
      <c r="M20" s="100" t="str">
        <f t="shared" si="0"/>
        <v>C1.I3 Verifica   las condiciones óptimas de las áreas de almacenamiento, recepción de la materia prima y personal involucrado en la operación  de acuerdo al proceso productivo</v>
      </c>
    </row>
    <row r="21" spans="1:13" ht="60" x14ac:dyDescent="0.2">
      <c r="A21" s="547"/>
      <c r="B21" s="220" t="str">
        <f>Capacidades!M13</f>
        <v>C1.I4 Acondiciona las áreas de almacenamiento y recepción de materias primas  de acuerdos a normas vigentes y protocolos de la empresa.</v>
      </c>
      <c r="C21" s="221" t="s">
        <v>419</v>
      </c>
      <c r="D21" s="549"/>
      <c r="E21" s="549"/>
      <c r="F21" s="549"/>
      <c r="G21" s="549"/>
      <c r="H21" s="549"/>
      <c r="I21" s="549"/>
      <c r="J21" s="549"/>
      <c r="K21" s="549"/>
      <c r="L21" s="548"/>
      <c r="M21" s="100" t="str">
        <f t="shared" si="0"/>
        <v>C1.I4 Acondiciona las áreas de almacenamiento y recepción de materias primas  de acuerdos a normas vigentes y protocolos de la empresa.</v>
      </c>
    </row>
    <row r="22" spans="1:13" ht="48" customHeight="1" x14ac:dyDescent="0.2">
      <c r="A22" s="547" t="str">
        <f>Capacidades!L14</f>
        <v xml:space="preserve">UC1.C2  Recepcionar materia primas,   considerando las especificaciones técnicas y  las buenas prácticas de manufactura    </v>
      </c>
      <c r="B22" s="222" t="str">
        <f>Capacidades!M14</f>
        <v>C2.I1  Verifica  el estado de la materias prima,    de acuerdo a las características físicas y protocolo de la empresa</v>
      </c>
      <c r="C22" s="223" t="s">
        <v>420</v>
      </c>
      <c r="D22" s="549" t="str">
        <f>Organización_Modular!F11</f>
        <v>Recepción de materia prima</v>
      </c>
      <c r="E22" s="549" t="str">
        <f>Organización_Modular!G11</f>
        <v>I</v>
      </c>
      <c r="F22" s="549">
        <f>Organización_Modular!H11</f>
        <v>1</v>
      </c>
      <c r="G22" s="549">
        <f>Organización_Modular!I11</f>
        <v>2</v>
      </c>
      <c r="H22" s="549">
        <f>SUM(F22:G22)</f>
        <v>3</v>
      </c>
      <c r="I22" s="549">
        <f>F22*16</f>
        <v>16</v>
      </c>
      <c r="J22" s="549">
        <f>G22*32</f>
        <v>64</v>
      </c>
      <c r="K22" s="549">
        <f>SUM(I22:J22)</f>
        <v>80</v>
      </c>
      <c r="L22" s="548" t="s">
        <v>1157</v>
      </c>
      <c r="M22" s="100" t="str">
        <f t="shared" si="0"/>
        <v>C2.I1  Verifica  el estado de la materias prima,    de acuerdo a las características físicas y protocolo de la empresa</v>
      </c>
    </row>
    <row r="23" spans="1:13" ht="60" x14ac:dyDescent="0.2">
      <c r="A23" s="547"/>
      <c r="B23" s="222" t="str">
        <f>Capacidades!M15</f>
        <v>C2.I2 Registra  el ingreso de la materia prima,   de acuerdo a los procedimientos establecidos por la empresa las buenas prácticas de manufactura (BPM) y  las buenas prácticas de manufactura teniendo en cuenta la normativa vigente.</v>
      </c>
      <c r="C23" s="223" t="s">
        <v>421</v>
      </c>
      <c r="D23" s="549"/>
      <c r="E23" s="549"/>
      <c r="F23" s="549"/>
      <c r="G23" s="549"/>
      <c r="H23" s="549"/>
      <c r="I23" s="549"/>
      <c r="J23" s="549"/>
      <c r="K23" s="549"/>
      <c r="L23" s="548"/>
      <c r="M23" s="100" t="str">
        <f t="shared" si="0"/>
        <v>C2.I2 Registra  el ingreso de la materia prima,   de acuerdo a los procedimientos establecidos por la empresa las buenas prácticas de manufactura (BPM) y  las buenas prácticas de manufactura teniendo en cuenta la normativa vigente.</v>
      </c>
    </row>
    <row r="24" spans="1:13" ht="48" x14ac:dyDescent="0.2">
      <c r="A24" s="547"/>
      <c r="B24" s="222" t="str">
        <f>Capacidades!M16</f>
        <v>C2.I3 Deriva la materia prima a la línea de producción asignada,   de acuerdo al plan de producción y  las buenas prácticas de manufactura procedimientos establecidos por la empresa.</v>
      </c>
      <c r="C24" s="223" t="s">
        <v>422</v>
      </c>
      <c r="D24" s="549"/>
      <c r="E24" s="549"/>
      <c r="F24" s="549"/>
      <c r="G24" s="549"/>
      <c r="H24" s="549"/>
      <c r="I24" s="549"/>
      <c r="J24" s="549"/>
      <c r="K24" s="549"/>
      <c r="L24" s="548"/>
      <c r="M24" s="100" t="str">
        <f t="shared" si="0"/>
        <v>C2.I3 Deriva la materia prima a la línea de producción asignada,   de acuerdo al plan de producción y  las buenas prácticas de manufactura procedimientos establecidos por la empresa.</v>
      </c>
    </row>
    <row r="25" spans="1:13" ht="72" x14ac:dyDescent="0.2">
      <c r="A25" s="547"/>
      <c r="B25" s="222" t="str">
        <f>Capacidades!M17</f>
        <v>C2.I4 Examina las condiciones de transporte de materia prima,    de acuerdo a las normas vigentes y  las buenas prácticas de manufactura protocolo de la empresa.</v>
      </c>
      <c r="C25" s="223" t="s">
        <v>423</v>
      </c>
      <c r="D25" s="549"/>
      <c r="E25" s="549"/>
      <c r="F25" s="549"/>
      <c r="G25" s="549"/>
      <c r="H25" s="549"/>
      <c r="I25" s="549"/>
      <c r="J25" s="549"/>
      <c r="K25" s="549"/>
      <c r="L25" s="548"/>
      <c r="M25" s="100" t="str">
        <f t="shared" si="0"/>
        <v>C2.I4 Examina las condiciones de transporte de materia prima,    de acuerdo a las normas vigentes y  las buenas prácticas de manufactura protocolo de la empresa.</v>
      </c>
    </row>
    <row r="26" spans="1:13" ht="72" customHeight="1" x14ac:dyDescent="0.2">
      <c r="A26" s="547" t="str">
        <f>Capacidades!L18</f>
        <v xml:space="preserve">UC1.C3  Explicar as características de la materia  prima de uso en la industria alimentaria  según su composición físico químicas  y organoléptica .    </v>
      </c>
      <c r="B26" s="220" t="str">
        <f>Capacidades!M18</f>
        <v>C3.I1 Identifica las condiciones y características básicas que deben reunir las materias primas   según normatividad vigente</v>
      </c>
      <c r="C26" s="221" t="s">
        <v>424</v>
      </c>
      <c r="D26" s="549" t="str">
        <f>Organización_Modular!F12</f>
        <v>Composición de los alimentos</v>
      </c>
      <c r="E26" s="549" t="str">
        <f>Organización_Modular!G12</f>
        <v>I</v>
      </c>
      <c r="F26" s="549">
        <f>Organización_Modular!H12</f>
        <v>1</v>
      </c>
      <c r="G26" s="549">
        <f>Organización_Modular!I12</f>
        <v>2</v>
      </c>
      <c r="H26" s="549">
        <f>SUM(F26:G26)</f>
        <v>3</v>
      </c>
      <c r="I26" s="549">
        <f>F26*16</f>
        <v>16</v>
      </c>
      <c r="J26" s="549">
        <f>G26*32</f>
        <v>64</v>
      </c>
      <c r="K26" s="549">
        <f>SUM(I26:J26)</f>
        <v>80</v>
      </c>
      <c r="L26" s="548" t="s">
        <v>1159</v>
      </c>
      <c r="M26" s="100" t="str">
        <f t="shared" si="0"/>
        <v>C3.I1 Identifica las condiciones y características básicas que deben reunir las materias primas   según normatividad vigente</v>
      </c>
    </row>
    <row r="27" spans="1:13" ht="24" x14ac:dyDescent="0.2">
      <c r="A27" s="547"/>
      <c r="B27" s="220" t="str">
        <f>Capacidades!M19</f>
        <v>C3I2 Maneja   instrumentos o aparatos sencillos, según normatividad vigente</v>
      </c>
      <c r="C27" s="221" t="s">
        <v>425</v>
      </c>
      <c r="D27" s="549"/>
      <c r="E27" s="549"/>
      <c r="F27" s="549"/>
      <c r="G27" s="549"/>
      <c r="H27" s="549"/>
      <c r="I27" s="549"/>
      <c r="J27" s="549"/>
      <c r="K27" s="549"/>
      <c r="L27" s="548"/>
      <c r="M27" s="100" t="str">
        <f t="shared" si="0"/>
        <v>C3I2 Maneja   instrumentos o aparatos sencillos, según normatividad vigente</v>
      </c>
    </row>
    <row r="28" spans="1:13" ht="108" x14ac:dyDescent="0.2">
      <c r="A28" s="547"/>
      <c r="B28" s="220" t="str">
        <f>Capacidades!M20</f>
        <v>C3.I3 Describe  la composición de las materias primas, según el origen y función.</v>
      </c>
      <c r="C28" s="221" t="s">
        <v>426</v>
      </c>
      <c r="D28" s="549"/>
      <c r="E28" s="549"/>
      <c r="F28" s="549"/>
      <c r="G28" s="549"/>
      <c r="H28" s="549"/>
      <c r="I28" s="549"/>
      <c r="J28" s="549"/>
      <c r="K28" s="549"/>
      <c r="L28" s="548"/>
      <c r="M28" s="100" t="str">
        <f t="shared" si="0"/>
        <v>C3.I3 Describe  la composición de las materias primas, según el origen y función.</v>
      </c>
    </row>
    <row r="29" spans="1:13" ht="108" customHeight="1" x14ac:dyDescent="0.2">
      <c r="A29" s="531" t="str">
        <f>Capacidades!L21</f>
        <v xml:space="preserve">UC2.C1 Realizar las operaciones preliminares  a la clasificación y selección garantizando la disponibilidad de  insumos, maquinarias y materiales, materiales,   considerando los protocolos de la empresa.       </v>
      </c>
      <c r="B29" s="220" t="str">
        <f>Capacidades!M21</f>
        <v>C1.I1  Describe  el procedimiento de las operaciones preliminares a ejecutar, según el tipo de materia prima</v>
      </c>
      <c r="C29" s="221" t="s">
        <v>427</v>
      </c>
      <c r="D29" s="549" t="str">
        <f>Organización_Modular!F13</f>
        <v>Infraestructura, equipos y maquinaria</v>
      </c>
      <c r="E29" s="549" t="str">
        <f>Organización_Modular!G13</f>
        <v>I</v>
      </c>
      <c r="F29" s="549">
        <f>Organización_Modular!H13</f>
        <v>1</v>
      </c>
      <c r="G29" s="549">
        <f>Organización_Modular!I13</f>
        <v>2</v>
      </c>
      <c r="H29" s="549">
        <f>SUM(F29:G29)</f>
        <v>3</v>
      </c>
      <c r="I29" s="549">
        <f>F29*16</f>
        <v>16</v>
      </c>
      <c r="J29" s="549">
        <f>G29*32</f>
        <v>64</v>
      </c>
      <c r="K29" s="549">
        <f>SUM(I29:J29)</f>
        <v>80</v>
      </c>
      <c r="L29" s="569" t="s">
        <v>1160</v>
      </c>
      <c r="M29" s="100" t="str">
        <f t="shared" si="0"/>
        <v>C1.I1  Describe  el procedimiento de las operaciones preliminares a ejecutar, según el tipo de materia prima</v>
      </c>
    </row>
    <row r="30" spans="1:13" ht="108" x14ac:dyDescent="0.2">
      <c r="A30" s="531"/>
      <c r="B30" s="220" t="str">
        <f>Capacidades!M22</f>
        <v>C1.I2  Realiza  la limpieza y desinfección de los materiales y equipos  según el plan de producción y  las buenas prácticas de manufactura (BPM).</v>
      </c>
      <c r="C30" s="221" t="s">
        <v>428</v>
      </c>
      <c r="D30" s="549"/>
      <c r="E30" s="549"/>
      <c r="F30" s="549"/>
      <c r="G30" s="549"/>
      <c r="H30" s="549"/>
      <c r="I30" s="549"/>
      <c r="J30" s="549"/>
      <c r="K30" s="549"/>
      <c r="L30" s="570"/>
      <c r="M30" s="100" t="str">
        <f t="shared" si="0"/>
        <v>C1.I2  Realiza  la limpieza y desinfección de los materiales y equipos  según el plan de producción y  las buenas prácticas de manufactura (BPM).</v>
      </c>
    </row>
    <row r="31" spans="1:13" ht="72" x14ac:dyDescent="0.2">
      <c r="A31" s="531"/>
      <c r="B31" s="224" t="str">
        <f>Capacidades!M23</f>
        <v>C1.I3 Utiliza los materiales y equipos de acuerdo al producto a procesar (lácteos, cárnicos, frutas, hortalizas, legumbres, cereales y recursos hidrobiológicos),  según el plan de producción y las buenas prácticas de manufactura (BPM) y  la normativa vigente.</v>
      </c>
      <c r="C31" s="225" t="s">
        <v>429</v>
      </c>
      <c r="D31" s="549"/>
      <c r="E31" s="549"/>
      <c r="F31" s="549"/>
      <c r="G31" s="549"/>
      <c r="H31" s="549"/>
      <c r="I31" s="549"/>
      <c r="J31" s="549"/>
      <c r="K31" s="549"/>
      <c r="L31" s="571"/>
      <c r="M31" s="100" t="str">
        <f t="shared" si="0"/>
        <v>C1.I3 Utiliza los materiales y equipos de acuerdo al producto a procesar (lácteos, cárnicos, frutas, hortalizas, legumbres, cereales y recursos hidrobiológicos),  según el plan de producción y las buenas prácticas de manufactura (BPM) y  la normativa vigente.</v>
      </c>
    </row>
    <row r="32" spans="1:13" ht="72" customHeight="1" x14ac:dyDescent="0.2">
      <c r="A32" s="531" t="str">
        <f>Capacidades!L24</f>
        <v xml:space="preserve">UC2.C2  Realizar el proceso de clasificación y selección de la materia prima   considerando, la sanitización    </v>
      </c>
      <c r="B32" s="226" t="str">
        <f>Capacidades!M24</f>
        <v>C2.I1 Evalúa los aspectos físico y organolépticos de las materias primas, verificando el cumplimiento de los parámetros de calidad,  según el plan de producción, especificaciones técnicas y el manual HACCP de la empresa</v>
      </c>
      <c r="C32" s="227" t="s">
        <v>430</v>
      </c>
      <c r="D32" s="549" t="str">
        <f>Organización_Modular!F14</f>
        <v>Operaciones de selección y clasificación</v>
      </c>
      <c r="E32" s="549" t="str">
        <f>Organización_Modular!G14</f>
        <v>I</v>
      </c>
      <c r="F32" s="549">
        <f>Organización_Modular!H14</f>
        <v>2</v>
      </c>
      <c r="G32" s="549">
        <f>Organización_Modular!I14</f>
        <v>1</v>
      </c>
      <c r="H32" s="549">
        <f>SUM(F32:G32)</f>
        <v>3</v>
      </c>
      <c r="I32" s="549">
        <f>F32*16</f>
        <v>32</v>
      </c>
      <c r="J32" s="549">
        <f>G32*32</f>
        <v>32</v>
      </c>
      <c r="K32" s="549">
        <f>SUM(I32:J32)</f>
        <v>64</v>
      </c>
      <c r="L32" s="548" t="s">
        <v>1161</v>
      </c>
      <c r="M32" s="100" t="str">
        <f t="shared" si="0"/>
        <v>C2.I1 Evalúa los aspectos físico y organolépticos de las materias primas, verificando el cumplimiento de los parámetros de calidad,  según el plan de producción, especificaciones técnicas y el manual HACCP de la empresa</v>
      </c>
    </row>
    <row r="33" spans="1:13" ht="48" x14ac:dyDescent="0.2">
      <c r="A33" s="531"/>
      <c r="B33" s="226" t="str">
        <f>Capacidades!M25</f>
        <v>C2.I2 Selecciona materia prima para garantizar el abastecimiento a la línea de proceso.   de acuerdo a los parámetros de calidad  especificaciones técnicas</v>
      </c>
      <c r="C33" s="227" t="s">
        <v>431</v>
      </c>
      <c r="D33" s="549"/>
      <c r="E33" s="549"/>
      <c r="F33" s="549"/>
      <c r="G33" s="549"/>
      <c r="H33" s="549"/>
      <c r="I33" s="549"/>
      <c r="J33" s="549"/>
      <c r="K33" s="549"/>
      <c r="L33" s="548"/>
      <c r="M33" s="100" t="str">
        <f t="shared" si="0"/>
        <v>C2.I2 Selecciona materia prima para garantizar el abastecimiento a la línea de proceso.   de acuerdo a los parámetros de calidad  especificaciones técnicas</v>
      </c>
    </row>
    <row r="34" spans="1:13" ht="60" x14ac:dyDescent="0.2">
      <c r="A34" s="531"/>
      <c r="B34" s="226" t="str">
        <f>Capacidades!M26</f>
        <v>C2.I3 Opera equipos y maquinarias de selección y clasificación,  considerando criterios de inocuidad de productos y  sanitización
de equipos y maquinarias, destino y pautas de comercialización</v>
      </c>
      <c r="C34" s="227" t="s">
        <v>432</v>
      </c>
      <c r="D34" s="549"/>
      <c r="E34" s="549"/>
      <c r="F34" s="549"/>
      <c r="G34" s="549"/>
      <c r="H34" s="549"/>
      <c r="I34" s="549"/>
      <c r="J34" s="549"/>
      <c r="K34" s="549"/>
      <c r="L34" s="548"/>
      <c r="M34" s="100" t="str">
        <f t="shared" si="0"/>
        <v>C2.I3 Opera equipos y maquinarias de selección y clasificación,  considerando criterios de inocuidad de productos y  sanitización
de equipos y maquinarias, destino y pautas de comercialización</v>
      </c>
    </row>
    <row r="35" spans="1:13" ht="23.25" customHeight="1" x14ac:dyDescent="0.2">
      <c r="A35" s="526" t="s">
        <v>99</v>
      </c>
      <c r="B35" s="526"/>
      <c r="C35" s="526"/>
      <c r="D35" s="526"/>
      <c r="E35" s="526"/>
      <c r="F35" s="526"/>
      <c r="G35" s="526"/>
      <c r="H35" s="526"/>
      <c r="I35" s="526"/>
      <c r="J35" s="526"/>
      <c r="K35" s="526"/>
      <c r="L35" s="526"/>
      <c r="M35" s="100" t="str">
        <f>A35</f>
        <v>COMPETENCIAS PARA LA EMPLEABILIDAD INCORPORADAS MEDIANTE UNIDAD DIDÁCTICA</v>
      </c>
    </row>
    <row r="36" spans="1:13" ht="14.25" customHeight="1" x14ac:dyDescent="0.2">
      <c r="A36" s="527" t="str">
        <f>Organización_Modular!C15</f>
        <v xml:space="preserve"> CE1: Comunicación efectiva.- Expresar y comprender de manera clara, conceptos, ideas y sentimientos, hechos y opiniones para comunicarse e interactuar con otras personas en contextos sociales y laborales diversos.                                                                            CE2:  Tecnologías de la Información.- Manejar herramientas informáticas de las TIC para buscar y analizar información, comunicarse y realizar procedimientos o tareas vinculados al área profesional, de acuerdo con los requerimientos de su entorno laboral.</v>
      </c>
      <c r="B36" s="527"/>
      <c r="C36" s="527"/>
      <c r="D36" s="527"/>
      <c r="E36" s="527"/>
      <c r="F36" s="527"/>
      <c r="G36" s="527"/>
      <c r="H36" s="527"/>
      <c r="I36" s="527"/>
      <c r="J36" s="527"/>
      <c r="K36" s="527"/>
      <c r="L36" s="527"/>
      <c r="M36" s="100" t="str">
        <f>A36</f>
        <v xml:space="preserve"> CE1: Comunicación efectiva.- Expresar y comprender de manera clara, conceptos, ideas y sentimientos, hechos y opiniones para comunicarse e interactuar con otras personas en contextos sociales y laborales diversos.                                                                            CE2:  Tecnologías de la Información.- Manejar herramientas informáticas de las TIC para buscar y analizar información, comunicarse y realizar procedimientos o tareas vinculados al área profesional, de acuerdo con los requerimientos de su entorno laboral.</v>
      </c>
    </row>
    <row r="37" spans="1:13" ht="12.75" customHeight="1" x14ac:dyDescent="0.2">
      <c r="A37" s="521" t="s">
        <v>93</v>
      </c>
      <c r="B37" s="523" t="s">
        <v>92</v>
      </c>
      <c r="C37" s="521" t="s">
        <v>91</v>
      </c>
      <c r="D37" s="521" t="s">
        <v>0</v>
      </c>
      <c r="E37" s="541" t="s">
        <v>61</v>
      </c>
      <c r="F37" s="521" t="s">
        <v>84</v>
      </c>
      <c r="G37" s="521"/>
      <c r="H37" s="521" t="s">
        <v>84</v>
      </c>
      <c r="I37" s="521" t="s">
        <v>90</v>
      </c>
      <c r="J37" s="521"/>
      <c r="K37" s="521" t="s">
        <v>90</v>
      </c>
      <c r="L37" s="521" t="s">
        <v>89</v>
      </c>
      <c r="M37" s="100" t="str">
        <f>A37</f>
        <v>CAPACIDADES DE EMPLEABILIDAD</v>
      </c>
    </row>
    <row r="38" spans="1:13" x14ac:dyDescent="0.2">
      <c r="A38" s="522"/>
      <c r="B38" s="524"/>
      <c r="C38" s="522"/>
      <c r="D38" s="522"/>
      <c r="E38" s="542"/>
      <c r="F38" s="190" t="s">
        <v>88</v>
      </c>
      <c r="G38" s="190" t="s">
        <v>87</v>
      </c>
      <c r="H38" s="522"/>
      <c r="I38" s="190" t="s">
        <v>88</v>
      </c>
      <c r="J38" s="190" t="s">
        <v>87</v>
      </c>
      <c r="K38" s="522"/>
      <c r="L38" s="522"/>
      <c r="M38" s="100" t="str">
        <f>A37</f>
        <v>CAPACIDADES DE EMPLEABILIDAD</v>
      </c>
    </row>
    <row r="39" spans="1:13" ht="72" customHeight="1" x14ac:dyDescent="0.2">
      <c r="A39" s="578" t="str">
        <f>Capacidades!L27</f>
        <v xml:space="preserve">CE1.C1 Comunicar conceptos, ideas, opiniones, sentimientos y hechos de forma coherente, precisa y clara, en medios presenciales y virtuales, en situaciones relacionadas a su entorno personal y profesional, valorando y utilizando la comunicación oral, sin estereotipos de género u otro, verificando la comprensión del interlocutor.                                                                      </v>
      </c>
      <c r="B39" s="226" t="str">
        <f>Capacidades!M27</f>
        <v>C1.I1 Expresa  conceptos, ideas, sentimientos  y hechos en forma oral,  en situaciones vinculadas a su entorno personal y profesional  respetando la interculturalidad lingüística.</v>
      </c>
      <c r="C39" s="225" t="s">
        <v>564</v>
      </c>
      <c r="D39" s="553" t="str">
        <f>Organización_Modular!F15</f>
        <v>Comunicación oral Interactiva</v>
      </c>
      <c r="E39" s="553" t="str">
        <f>Organización_Modular!G15</f>
        <v>I</v>
      </c>
      <c r="F39" s="553">
        <f>Organización_Modular!H15</f>
        <v>1</v>
      </c>
      <c r="G39" s="553">
        <f>Organización_Modular!I15</f>
        <v>1</v>
      </c>
      <c r="H39" s="553">
        <f>SUM(F39:G39)</f>
        <v>2</v>
      </c>
      <c r="I39" s="553">
        <f>F39*16</f>
        <v>16</v>
      </c>
      <c r="J39" s="553">
        <f>G39*32</f>
        <v>32</v>
      </c>
      <c r="K39" s="553">
        <f>SUM(I39:J39)</f>
        <v>48</v>
      </c>
      <c r="L39" s="574" t="s">
        <v>1162</v>
      </c>
      <c r="M39" s="100" t="str">
        <f t="shared" ref="M39:M45" si="1">B39</f>
        <v>C1.I1 Expresa  conceptos, ideas, sentimientos  y hechos en forma oral,  en situaciones vinculadas a su entorno personal y profesional  respetando la interculturalidad lingüística.</v>
      </c>
    </row>
    <row r="40" spans="1:13" ht="48" x14ac:dyDescent="0.2">
      <c r="A40" s="579"/>
      <c r="B40" s="226" t="str">
        <f>Capacidades!M28</f>
        <v>C1.I2 Interpreta  información de manera oral  en situaciones vinculadas a su entorno personal y profesional ,  utilizando técnicas de comunicación y reconociendo la intención de su interlocutor.</v>
      </c>
      <c r="C40" s="277" t="s">
        <v>1120</v>
      </c>
      <c r="D40" s="554"/>
      <c r="E40" s="554"/>
      <c r="F40" s="554"/>
      <c r="G40" s="554"/>
      <c r="H40" s="554"/>
      <c r="I40" s="554"/>
      <c r="J40" s="554"/>
      <c r="K40" s="554"/>
      <c r="L40" s="575"/>
      <c r="M40" s="100" t="str">
        <f t="shared" si="1"/>
        <v>C1.I2 Interpreta  información de manera oral  en situaciones vinculadas a su entorno personal y profesional ,  utilizando técnicas de comunicación y reconociendo la intención de su interlocutor.</v>
      </c>
    </row>
    <row r="41" spans="1:13" ht="48" x14ac:dyDescent="0.2">
      <c r="A41" s="579"/>
      <c r="B41" s="226" t="str">
        <f>Capacidades!M29</f>
        <v>C1.I3 Utiliza  estrategias de escucha activa y asertiva en situaciones vinculadas a su entorno personal y profesional,  sin estereotipos de género u otros.</v>
      </c>
      <c r="C41" s="277" t="s">
        <v>1121</v>
      </c>
      <c r="D41" s="554"/>
      <c r="E41" s="554"/>
      <c r="F41" s="554"/>
      <c r="G41" s="554"/>
      <c r="H41" s="554"/>
      <c r="I41" s="554"/>
      <c r="J41" s="554"/>
      <c r="K41" s="554"/>
      <c r="L41" s="575"/>
      <c r="M41" s="100" t="str">
        <f t="shared" si="1"/>
        <v>C1.I3 Utiliza  estrategias de escucha activa y asertiva en situaciones vinculadas a su entorno personal y profesional,  sin estereotipos de género u otros.</v>
      </c>
    </row>
    <row r="42" spans="1:13" ht="48" x14ac:dyDescent="0.2">
      <c r="A42" s="580"/>
      <c r="B42" s="226" t="str">
        <f>Capacidades!M30</f>
        <v xml:space="preserve">C1.I4 Aplica  los  elementos de la comunicación efectiva vinculados a su entorno personal y laboral,  teniendo en cuenta la intención comunicativa. </v>
      </c>
      <c r="C42" s="277" t="s">
        <v>1122</v>
      </c>
      <c r="D42" s="555"/>
      <c r="E42" s="555"/>
      <c r="F42" s="555"/>
      <c r="G42" s="555"/>
      <c r="H42" s="555"/>
      <c r="I42" s="555"/>
      <c r="J42" s="555"/>
      <c r="K42" s="555"/>
      <c r="L42" s="576"/>
      <c r="M42" s="100"/>
    </row>
    <row r="43" spans="1:13" ht="72" customHeight="1" x14ac:dyDescent="0.2">
      <c r="A43" s="531" t="str">
        <f>Capacidades!L53</f>
        <v xml:space="preserve">CE3.C2 Utilizar software de ofimática de acuerdo al programa de estudios, considerando las necesidades de sistematización de la información. </v>
      </c>
      <c r="B43" s="220" t="str">
        <f>Capacidades!M53</f>
        <v>C2.I1 Utiliza  procesador de textos en la elaboración de documentos, teniendo en cuenta los requerimientos del contexto laboral y los  formatos vinculados al programa de estudios.</v>
      </c>
      <c r="C43" s="277" t="s">
        <v>1123</v>
      </c>
      <c r="D43" s="549" t="str">
        <f>Organización_Modular!F16</f>
        <v>Informática e internet</v>
      </c>
      <c r="E43" s="549" t="str">
        <f>Organización_Modular!G16</f>
        <v>I</v>
      </c>
      <c r="F43" s="549">
        <f>Organización_Modular!H16</f>
        <v>1</v>
      </c>
      <c r="G43" s="549">
        <f>Organización_Modular!I16</f>
        <v>1</v>
      </c>
      <c r="H43" s="549">
        <f>SUM(F43:G43)</f>
        <v>2</v>
      </c>
      <c r="I43" s="549">
        <f>F43*16</f>
        <v>16</v>
      </c>
      <c r="J43" s="549">
        <f>G43*32</f>
        <v>32</v>
      </c>
      <c r="K43" s="549">
        <f>SUM(I43:J43)</f>
        <v>48</v>
      </c>
      <c r="L43" s="564" t="s">
        <v>1163</v>
      </c>
      <c r="M43" s="100" t="str">
        <f t="shared" si="1"/>
        <v>C2.I1 Utiliza  procesador de textos en la elaboración de documentos, teniendo en cuenta los requerimientos del contexto laboral y los  formatos vinculados al programa de estudios.</v>
      </c>
    </row>
    <row r="44" spans="1:13" ht="36" x14ac:dyDescent="0.2">
      <c r="A44" s="531"/>
      <c r="B44" s="264" t="str">
        <f>Capacidades!M54</f>
        <v>C2.I2 Sistematiza  información  utilizando hoja de cálculo de manera eficiente, vinculados al programa de estudios.</v>
      </c>
      <c r="C44" s="277" t="s">
        <v>1124</v>
      </c>
      <c r="D44" s="549"/>
      <c r="E44" s="549"/>
      <c r="F44" s="549"/>
      <c r="G44" s="549"/>
      <c r="H44" s="549"/>
      <c r="I44" s="549"/>
      <c r="J44" s="549"/>
      <c r="K44" s="549"/>
      <c r="L44" s="564"/>
      <c r="M44" s="100" t="str">
        <f t="shared" si="1"/>
        <v>C2.I2 Sistematiza  información  utilizando hoja de cálculo de manera eficiente, vinculados al programa de estudios.</v>
      </c>
    </row>
    <row r="45" spans="1:13" ht="36" x14ac:dyDescent="0.2">
      <c r="A45" s="531"/>
      <c r="B45" s="264" t="str">
        <f>Capacidades!M55</f>
        <v>C2.I3 Realiza  presentaciones de información sistematizada de calidad y  vinculados al programa de estudios.</v>
      </c>
      <c r="C45" s="277" t="s">
        <v>1125</v>
      </c>
      <c r="D45" s="549"/>
      <c r="E45" s="549"/>
      <c r="F45" s="549"/>
      <c r="G45" s="549"/>
      <c r="H45" s="549"/>
      <c r="I45" s="549"/>
      <c r="J45" s="549"/>
      <c r="K45" s="549"/>
      <c r="L45" s="564"/>
      <c r="M45" s="100" t="str">
        <f t="shared" si="1"/>
        <v>C2.I3 Realiza  presentaciones de información sistematizada de calidad y  vinculados al programa de estudios.</v>
      </c>
    </row>
    <row r="46" spans="1:13" ht="15.75" x14ac:dyDescent="0.2">
      <c r="A46" s="577" t="s">
        <v>100</v>
      </c>
      <c r="B46" s="577"/>
      <c r="C46" s="577"/>
      <c r="D46" s="577"/>
      <c r="E46" s="577"/>
      <c r="F46" s="577"/>
      <c r="G46" s="577"/>
      <c r="H46" s="577"/>
      <c r="I46" s="577"/>
      <c r="J46" s="577"/>
      <c r="K46" s="577"/>
      <c r="L46" s="577"/>
      <c r="M46" s="100" t="str">
        <f>A46</f>
        <v xml:space="preserve">COMPETENCIAS PARA LA EMPLEABILIDAD INCORPORADAS COMO CONTENIDO  TRANSVERSAL </v>
      </c>
    </row>
    <row r="47" spans="1:13" ht="24" customHeight="1" x14ac:dyDescent="0.2">
      <c r="A47" s="528" t="s">
        <v>565</v>
      </c>
      <c r="B47" s="529"/>
      <c r="C47" s="529"/>
      <c r="D47" s="529"/>
      <c r="E47" s="529"/>
      <c r="F47" s="529"/>
      <c r="G47" s="529"/>
      <c r="H47" s="529"/>
      <c r="I47" s="529"/>
      <c r="J47" s="529"/>
      <c r="K47" s="529"/>
      <c r="L47" s="530"/>
      <c r="M47" s="100" t="str">
        <f>A47</f>
        <v xml:space="preserve">CE1: Comunicación efectiva.- Expresar y comprender de manera clara, conceptos, ideas y sentimientos, hechos y opiniones para comunicarse e interactuar con otras personas en contextos sociales y laborales diversos.
 CE2: Herramientas informáticas.- Utilizar de manera adecuada las diferentes herramientas informáticas de las TIC para buscar y analizar información, comunicarse con otros y realizar procedimientos o tareas vinculados al área profesional, de acuerdo a los requerimientos de su entorno laboral. </v>
      </c>
    </row>
    <row r="48" spans="1:13" ht="24" customHeight="1" x14ac:dyDescent="0.2">
      <c r="A48" s="532" t="s">
        <v>982</v>
      </c>
      <c r="B48" s="532"/>
      <c r="C48" s="532"/>
      <c r="D48" s="532"/>
      <c r="E48" s="532"/>
      <c r="F48" s="532"/>
      <c r="G48" s="532"/>
      <c r="H48" s="532"/>
      <c r="I48" s="532"/>
      <c r="J48" s="532"/>
      <c r="K48" s="532"/>
      <c r="L48" s="532"/>
      <c r="M48" s="100" t="str">
        <f>A48</f>
        <v xml:space="preserve"> CE2:  Tecnologías de la Información.- Manejar herramientas informáticas de las TIC para buscar y analizar información, comunicarse y realizar procedimientos o tareas vinculados al área profesional, de acuerdo con los requerimientos de su entorno laboral.</v>
      </c>
    </row>
    <row r="49" spans="1:13" ht="18.75" customHeight="1" x14ac:dyDescent="0.2">
      <c r="A49" s="532"/>
      <c r="B49" s="532"/>
      <c r="C49" s="532"/>
      <c r="D49" s="532"/>
      <c r="E49" s="532"/>
      <c r="F49" s="532"/>
      <c r="G49" s="532"/>
      <c r="H49" s="532"/>
      <c r="I49" s="532"/>
      <c r="J49" s="532"/>
      <c r="K49" s="532"/>
      <c r="L49" s="532"/>
      <c r="M49" s="100">
        <f>A49</f>
        <v>0</v>
      </c>
    </row>
    <row r="50" spans="1:13" ht="25.5" customHeight="1" x14ac:dyDescent="0.2">
      <c r="A50" s="525" t="s">
        <v>86</v>
      </c>
      <c r="B50" s="525"/>
      <c r="C50" s="525" t="s">
        <v>157</v>
      </c>
      <c r="D50" s="525"/>
      <c r="E50" s="525"/>
      <c r="F50" s="525"/>
      <c r="G50" s="525"/>
      <c r="H50" s="525"/>
      <c r="I50" s="525"/>
      <c r="J50" s="525"/>
      <c r="K50" s="525"/>
      <c r="L50" s="525"/>
      <c r="M50" s="100" t="str">
        <f>A50</f>
        <v>CAPACIDADES A FORTALECER</v>
      </c>
    </row>
    <row r="51" spans="1:13" ht="25.5" customHeight="1" x14ac:dyDescent="0.2">
      <c r="A51" s="556" t="str">
        <f>Capacidades!L10</f>
        <v xml:space="preserve">UC1. C1    Almacenar  materias primas  de acuerdo a normas vigentes  y protocolos de la empresa.    </v>
      </c>
      <c r="B51" s="557"/>
      <c r="C51" s="558" t="s">
        <v>992</v>
      </c>
      <c r="D51" s="559"/>
      <c r="E51" s="559"/>
      <c r="F51" s="559"/>
      <c r="G51" s="559"/>
      <c r="H51" s="559"/>
      <c r="I51" s="559"/>
      <c r="J51" s="559"/>
      <c r="K51" s="559"/>
      <c r="L51" s="560"/>
      <c r="M51" s="100" t="str">
        <f t="shared" ref="M51:M58" si="2">A51</f>
        <v xml:space="preserve">UC1. C1    Almacenar  materias primas  de acuerdo a normas vigentes  y protocolos de la empresa.    </v>
      </c>
    </row>
    <row r="52" spans="1:13" ht="38.25" customHeight="1" x14ac:dyDescent="0.2">
      <c r="A52" s="556" t="str">
        <f>+Capacidades!L14</f>
        <v xml:space="preserve">UC1.C2  Recepcionar materia primas,   considerando las especificaciones técnicas y  las buenas prácticas de manufactura    </v>
      </c>
      <c r="B52" s="557"/>
      <c r="C52" s="561"/>
      <c r="D52" s="562"/>
      <c r="E52" s="562"/>
      <c r="F52" s="562"/>
      <c r="G52" s="562"/>
      <c r="H52" s="562"/>
      <c r="I52" s="562"/>
      <c r="J52" s="562"/>
      <c r="K52" s="562"/>
      <c r="L52" s="563"/>
      <c r="M52" s="100" t="str">
        <f t="shared" si="2"/>
        <v xml:space="preserve">UC1.C2  Recepcionar materia primas,   considerando las especificaciones técnicas y  las buenas prácticas de manufactura    </v>
      </c>
    </row>
    <row r="53" spans="1:13" ht="38.25" customHeight="1" x14ac:dyDescent="0.2">
      <c r="A53" s="556" t="str">
        <f>+Capacidades!L18</f>
        <v xml:space="preserve">UC1.C3  Explicar as características de la materia  prima de uso en la industria alimentaria  según su composición físico químicas  y organoléptica .    </v>
      </c>
      <c r="B53" s="557"/>
      <c r="C53" s="561"/>
      <c r="D53" s="562"/>
      <c r="E53" s="562"/>
      <c r="F53" s="562"/>
      <c r="G53" s="562"/>
      <c r="H53" s="562"/>
      <c r="I53" s="562"/>
      <c r="J53" s="562"/>
      <c r="K53" s="562"/>
      <c r="L53" s="563"/>
      <c r="M53" s="100" t="str">
        <f t="shared" si="2"/>
        <v xml:space="preserve">UC1.C3  Explicar as características de la materia  prima de uso en la industria alimentaria  según su composición físico químicas  y organoléptica .    </v>
      </c>
    </row>
    <row r="54" spans="1:13" ht="36" customHeight="1" x14ac:dyDescent="0.2">
      <c r="A54" s="556" t="str">
        <f>+Capacidades!L24</f>
        <v xml:space="preserve">UC2.C2  Realizar el proceso de clasificación y selección de la materia prima   considerando, la sanitización    </v>
      </c>
      <c r="B54" s="557"/>
      <c r="C54" s="561"/>
      <c r="D54" s="562"/>
      <c r="E54" s="562"/>
      <c r="F54" s="562"/>
      <c r="G54" s="562"/>
      <c r="H54" s="562"/>
      <c r="I54" s="562"/>
      <c r="J54" s="562"/>
      <c r="K54" s="562"/>
      <c r="L54" s="563"/>
      <c r="M54" s="100" t="str">
        <f t="shared" si="2"/>
        <v xml:space="preserve">UC2.C2  Realizar el proceso de clasificación y selección de la materia prima   considerando, la sanitización    </v>
      </c>
    </row>
    <row r="55" spans="1:13" ht="51.75" customHeight="1" x14ac:dyDescent="0.2">
      <c r="A55" s="565" t="str">
        <f>+Capacidades!L27</f>
        <v xml:space="preserve">CE1.C1 Comunicar conceptos, ideas, opiniones, sentimientos y hechos de forma coherente, precisa y clara, en medios presenciales y virtuales, en situaciones relacionadas a su entorno personal y profesional, valorando y utilizando la comunicación oral, sin estereotipos de género u otro, verificando la comprensión del interlocutor.                                                                      </v>
      </c>
      <c r="B55" s="566"/>
      <c r="C55" s="561"/>
      <c r="D55" s="562"/>
      <c r="E55" s="562"/>
      <c r="F55" s="562"/>
      <c r="G55" s="562"/>
      <c r="H55" s="562"/>
      <c r="I55" s="562"/>
      <c r="J55" s="562"/>
      <c r="K55" s="562"/>
      <c r="L55" s="563"/>
      <c r="M55" s="100" t="str">
        <f t="shared" si="2"/>
        <v xml:space="preserve">CE1.C1 Comunicar conceptos, ideas, opiniones, sentimientos y hechos de forma coherente, precisa y clara, en medios presenciales y virtuales, en situaciones relacionadas a su entorno personal y profesional, valorando y utilizando la comunicación oral, sin estereotipos de género u otro, verificando la comprensión del interlocutor.                                                                      </v>
      </c>
    </row>
    <row r="56" spans="1:13" ht="41.25" customHeight="1" x14ac:dyDescent="0.2">
      <c r="A56" s="565" t="str">
        <f>+Capacidades!L31</f>
        <v xml:space="preserve">CE3.C1  Utilizar aplicaciones y herramientas informáticas para la búsqueda, comunicación y análisis de información  de manera responsable y considerando los principios éticos.           </v>
      </c>
      <c r="B56" s="566"/>
      <c r="C56" s="561"/>
      <c r="D56" s="562"/>
      <c r="E56" s="562"/>
      <c r="F56" s="562"/>
      <c r="G56" s="562"/>
      <c r="H56" s="562"/>
      <c r="I56" s="562"/>
      <c r="J56" s="562"/>
      <c r="K56" s="562"/>
      <c r="L56" s="563"/>
      <c r="M56" s="100" t="str">
        <f t="shared" si="2"/>
        <v xml:space="preserve">CE3.C1  Utilizar aplicaciones y herramientas informáticas para la búsqueda, comunicación y análisis de información  de manera responsable y considerando los principios éticos.           </v>
      </c>
    </row>
    <row r="57" spans="1:13" s="56" customFormat="1" ht="18" customHeight="1" x14ac:dyDescent="0.2">
      <c r="A57" s="572" t="s">
        <v>117</v>
      </c>
      <c r="B57" s="572"/>
      <c r="C57" s="572"/>
      <c r="D57" s="572"/>
      <c r="E57" s="572"/>
      <c r="F57" s="572"/>
      <c r="G57" s="572"/>
      <c r="H57" s="572"/>
      <c r="I57" s="572"/>
      <c r="J57" s="572"/>
      <c r="K57" s="572"/>
      <c r="L57" s="572"/>
      <c r="M57" s="100" t="str">
        <f t="shared" si="2"/>
        <v>EXPERIENCIAS FORMATIVAS EN SITUACIONES REALES DE TRABAJO (EFSRT)</v>
      </c>
    </row>
    <row r="58" spans="1:13" s="56" customFormat="1" ht="27.75" customHeight="1" x14ac:dyDescent="0.2">
      <c r="A58" s="187" t="s">
        <v>161</v>
      </c>
      <c r="B58" s="187" t="s">
        <v>158</v>
      </c>
      <c r="C58" s="573" t="s">
        <v>159</v>
      </c>
      <c r="D58" s="573"/>
      <c r="E58" s="573"/>
      <c r="F58" s="573"/>
      <c r="G58" s="573"/>
      <c r="H58" s="573"/>
      <c r="I58" s="573"/>
      <c r="J58" s="573"/>
      <c r="K58" s="281" t="s">
        <v>84</v>
      </c>
      <c r="L58" s="281" t="s">
        <v>83</v>
      </c>
      <c r="M58" s="100" t="str">
        <f t="shared" si="2"/>
        <v>LUGAR PARA EL DESARROLLO DE LA EFSRT</v>
      </c>
    </row>
    <row r="59" spans="1:13" s="56" customFormat="1" ht="186.75" customHeight="1" x14ac:dyDescent="0.2">
      <c r="A59" s="257" t="s">
        <v>132</v>
      </c>
      <c r="B59" s="242" t="s">
        <v>993</v>
      </c>
      <c r="C59" s="533" t="s">
        <v>995</v>
      </c>
      <c r="D59" s="534"/>
      <c r="E59" s="534"/>
      <c r="F59" s="534"/>
      <c r="G59" s="534"/>
      <c r="H59" s="534"/>
      <c r="I59" s="534"/>
      <c r="J59" s="534"/>
      <c r="K59" s="568">
        <v>3</v>
      </c>
      <c r="L59" s="567">
        <f>K59*32</f>
        <v>96</v>
      </c>
      <c r="M59" s="100" t="str">
        <f>C59</f>
        <v xml:space="preserve">De organización
PROYECTOS PRODUCTIVOS DE BIENES Y SERVICIOS
1. Se realizan mediante el desarrollo de proyectos productivos de bienes y servicios desarrollados en el IES los cuales deben estar vinculados al entorno productivo en las áreas de recepción, selección, clasificación y acondicionamiento de materias primas, y que constituyen en el medio para el desarrollo de capacidades vinculado al Módulo formativo de un plan de estudios determinado.
El proyecto productivo desarrolla un conjunto de actividades interrelacionadas que ofrecen al mercado un producto o servicios en el lapso de un tiempo definido.
El proyecto Productivo incorpora estudiantes de diferentes niveles de capacidades y de otros Programas de estudios de acuerdo al plan de producción. 
2. Mediante el desarrollo de actividades conexas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De ejecución 
El plan de EFSRT contiene las capacidades del Módulo formativo a fortalecer, las actividades, desempeños y responsabilidades a realizar por el estudiante y el tiempo de ejecución, debe ser aprobado por el IES en coordinación con el Programa de estudios.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del Área de desempeño de la Instituciòn.
3. La evaluación toma como referencia los indicadores de logro de las unidades de competencias del  Programa de estudios, para determinar el nivel de  logro de las Competencias asociadas al respectivo Módulo. </v>
      </c>
    </row>
    <row r="60" spans="1:13" s="56" customFormat="1" ht="212.25" customHeight="1" x14ac:dyDescent="0.2">
      <c r="A60" s="253" t="s">
        <v>133</v>
      </c>
      <c r="B60" s="242" t="s">
        <v>994</v>
      </c>
      <c r="C60" s="535"/>
      <c r="D60" s="536"/>
      <c r="E60" s="536"/>
      <c r="F60" s="536"/>
      <c r="G60" s="536"/>
      <c r="H60" s="536"/>
      <c r="I60" s="536"/>
      <c r="J60" s="536"/>
      <c r="K60" s="568"/>
      <c r="L60" s="567"/>
      <c r="M60" s="100"/>
    </row>
    <row r="61" spans="1:13" ht="27" customHeight="1" x14ac:dyDescent="0.2">
      <c r="A61" s="507" t="s">
        <v>160</v>
      </c>
      <c r="B61" s="508"/>
      <c r="M61" s="100" t="str">
        <f>A61</f>
        <v>(1) Colocar el nombre del espacio, área u otros, donde se desarrolla las EFSRT
(2) Realizar una breve descripción respecto al desarrollo de las EFSRT, según el lugar de realización.</v>
      </c>
    </row>
    <row r="62" spans="1:13" s="88" customFormat="1" x14ac:dyDescent="0.2">
      <c r="A62" s="148" t="s">
        <v>132</v>
      </c>
      <c r="B62" s="149" t="s">
        <v>136</v>
      </c>
      <c r="C62" s="149"/>
      <c r="D62" s="150"/>
      <c r="E62" s="150"/>
      <c r="F62" s="148"/>
      <c r="G62" s="148"/>
      <c r="H62" s="148"/>
      <c r="I62" s="148"/>
      <c r="J62" s="148"/>
      <c r="K62" s="148"/>
      <c r="L62" s="148"/>
    </row>
    <row r="63" spans="1:13" s="88" customFormat="1" x14ac:dyDescent="0.2">
      <c r="A63" s="148" t="s">
        <v>133</v>
      </c>
      <c r="B63" s="149" t="s">
        <v>137</v>
      </c>
      <c r="C63" s="149"/>
      <c r="D63" s="150"/>
      <c r="E63" s="150"/>
      <c r="F63" s="148"/>
      <c r="G63" s="148"/>
      <c r="H63" s="148"/>
      <c r="I63" s="148"/>
      <c r="J63" s="148"/>
      <c r="K63" s="148"/>
      <c r="L63" s="148"/>
    </row>
    <row r="64" spans="1:13" s="88" customFormat="1" x14ac:dyDescent="0.2">
      <c r="A64" s="148"/>
      <c r="B64" s="149" t="s">
        <v>140</v>
      </c>
      <c r="C64" s="149"/>
      <c r="D64" s="150"/>
      <c r="E64" s="150"/>
      <c r="F64" s="148"/>
      <c r="G64" s="148"/>
      <c r="H64" s="148"/>
      <c r="I64" s="148"/>
      <c r="J64" s="148"/>
      <c r="K64" s="148"/>
      <c r="L64" s="148"/>
    </row>
    <row r="65" spans="1:13" s="88" customFormat="1" x14ac:dyDescent="0.2">
      <c r="A65" s="148"/>
      <c r="B65" s="149" t="s">
        <v>138</v>
      </c>
      <c r="C65" s="149"/>
      <c r="D65" s="150"/>
      <c r="E65" s="150"/>
      <c r="F65" s="148"/>
      <c r="G65" s="148"/>
      <c r="H65" s="148"/>
      <c r="I65" s="148"/>
      <c r="J65" s="148"/>
      <c r="K65" s="148"/>
      <c r="L65" s="148"/>
    </row>
    <row r="66" spans="1:13" s="101" customFormat="1" x14ac:dyDescent="0.2">
      <c r="A66" s="148"/>
      <c r="B66" s="149" t="s">
        <v>139</v>
      </c>
      <c r="C66" s="149"/>
      <c r="D66" s="150"/>
      <c r="E66" s="150"/>
      <c r="F66" s="148"/>
      <c r="G66" s="148"/>
      <c r="H66" s="148"/>
      <c r="I66" s="148"/>
      <c r="J66" s="148"/>
      <c r="K66" s="148"/>
      <c r="L66" s="148"/>
      <c r="M66" s="88"/>
    </row>
    <row r="67" spans="1:13" s="101" customFormat="1" x14ac:dyDescent="0.2">
      <c r="A67" s="138"/>
      <c r="B67" s="149" t="s">
        <v>141</v>
      </c>
      <c r="C67" s="151"/>
      <c r="D67" s="152"/>
      <c r="E67" s="152"/>
      <c r="F67" s="138"/>
      <c r="G67" s="138"/>
      <c r="H67" s="138"/>
      <c r="I67" s="138"/>
      <c r="J67" s="138"/>
      <c r="K67" s="138"/>
      <c r="L67" s="138"/>
      <c r="M67" s="88"/>
    </row>
  </sheetData>
  <sheetProtection formatRows="0" autoFilter="0"/>
  <autoFilter ref="A16:M67">
    <filterColumn colId="5" showButton="0"/>
    <filterColumn colId="8" showButton="0"/>
  </autoFilter>
  <mergeCells count="128">
    <mergeCell ref="E29:E31"/>
    <mergeCell ref="F29:F31"/>
    <mergeCell ref="G29:G31"/>
    <mergeCell ref="H29:H31"/>
    <mergeCell ref="I29:I31"/>
    <mergeCell ref="J29:J31"/>
    <mergeCell ref="K29:K31"/>
    <mergeCell ref="E32:E34"/>
    <mergeCell ref="F32:F34"/>
    <mergeCell ref="G32:G34"/>
    <mergeCell ref="H32:H34"/>
    <mergeCell ref="I32:I34"/>
    <mergeCell ref="J32:J34"/>
    <mergeCell ref="K32:K34"/>
    <mergeCell ref="L32:L34"/>
    <mergeCell ref="K26:K28"/>
    <mergeCell ref="F43:F45"/>
    <mergeCell ref="I26:I28"/>
    <mergeCell ref="J26:J28"/>
    <mergeCell ref="L59:L60"/>
    <mergeCell ref="K59:K60"/>
    <mergeCell ref="L29:L31"/>
    <mergeCell ref="A57:L57"/>
    <mergeCell ref="C58:J58"/>
    <mergeCell ref="H43:H45"/>
    <mergeCell ref="I43:I45"/>
    <mergeCell ref="J43:J45"/>
    <mergeCell ref="K43:K45"/>
    <mergeCell ref="I39:I42"/>
    <mergeCell ref="J39:J42"/>
    <mergeCell ref="K39:K42"/>
    <mergeCell ref="L39:L42"/>
    <mergeCell ref="A46:L46"/>
    <mergeCell ref="A39:A42"/>
    <mergeCell ref="D39:D42"/>
    <mergeCell ref="E39:E42"/>
    <mergeCell ref="F39:F42"/>
    <mergeCell ref="G39:G42"/>
    <mergeCell ref="H39:H42"/>
    <mergeCell ref="D43:D45"/>
    <mergeCell ref="A51:B51"/>
    <mergeCell ref="C51:L56"/>
    <mergeCell ref="A52:B52"/>
    <mergeCell ref="A53:B53"/>
    <mergeCell ref="A54:B54"/>
    <mergeCell ref="E43:E45"/>
    <mergeCell ref="G43:G45"/>
    <mergeCell ref="L43:L45"/>
    <mergeCell ref="A56:B56"/>
    <mergeCell ref="A55:B55"/>
    <mergeCell ref="K22:K25"/>
    <mergeCell ref="E18:E21"/>
    <mergeCell ref="E22:E25"/>
    <mergeCell ref="M16:M17"/>
    <mergeCell ref="E16:E17"/>
    <mergeCell ref="G26:G28"/>
    <mergeCell ref="H26:H28"/>
    <mergeCell ref="F18:F21"/>
    <mergeCell ref="G18:G21"/>
    <mergeCell ref="H18:H21"/>
    <mergeCell ref="I18:I21"/>
    <mergeCell ref="J18:J21"/>
    <mergeCell ref="E26:E28"/>
    <mergeCell ref="F26:F28"/>
    <mergeCell ref="L26:L28"/>
    <mergeCell ref="A18:A21"/>
    <mergeCell ref="A22:A25"/>
    <mergeCell ref="A26:A28"/>
    <mergeCell ref="A29:A31"/>
    <mergeCell ref="A32:A34"/>
    <mergeCell ref="E37:E38"/>
    <mergeCell ref="L37:L38"/>
    <mergeCell ref="C37:C38"/>
    <mergeCell ref="D37:D38"/>
    <mergeCell ref="F37:G37"/>
    <mergeCell ref="L18:L21"/>
    <mergeCell ref="L22:L25"/>
    <mergeCell ref="A37:A38"/>
    <mergeCell ref="D29:D31"/>
    <mergeCell ref="D32:D34"/>
    <mergeCell ref="D18:D21"/>
    <mergeCell ref="D22:D25"/>
    <mergeCell ref="D26:D28"/>
    <mergeCell ref="K18:K21"/>
    <mergeCell ref="F22:F25"/>
    <mergeCell ref="G22:G25"/>
    <mergeCell ref="H22:H25"/>
    <mergeCell ref="I22:I25"/>
    <mergeCell ref="J22:J25"/>
    <mergeCell ref="A1:L1"/>
    <mergeCell ref="A13:L13"/>
    <mergeCell ref="A14:L14"/>
    <mergeCell ref="B15:L15"/>
    <mergeCell ref="A16:A17"/>
    <mergeCell ref="B16:B17"/>
    <mergeCell ref="C16:C17"/>
    <mergeCell ref="D16:D17"/>
    <mergeCell ref="F16:G16"/>
    <mergeCell ref="H16:H17"/>
    <mergeCell ref="I16:J16"/>
    <mergeCell ref="K16:K17"/>
    <mergeCell ref="L16:L17"/>
    <mergeCell ref="B3:C3"/>
    <mergeCell ref="B11:C11"/>
    <mergeCell ref="A61:B61"/>
    <mergeCell ref="I3:L3"/>
    <mergeCell ref="F3:H3"/>
    <mergeCell ref="F5:H5"/>
    <mergeCell ref="F7:H7"/>
    <mergeCell ref="F9:H9"/>
    <mergeCell ref="F11:H11"/>
    <mergeCell ref="I5:L5"/>
    <mergeCell ref="I7:L7"/>
    <mergeCell ref="I9:L9"/>
    <mergeCell ref="I11:L11"/>
    <mergeCell ref="H37:H38"/>
    <mergeCell ref="B37:B38"/>
    <mergeCell ref="A50:B50"/>
    <mergeCell ref="A35:L35"/>
    <mergeCell ref="A36:L36"/>
    <mergeCell ref="A47:L47"/>
    <mergeCell ref="I37:J37"/>
    <mergeCell ref="K37:K38"/>
    <mergeCell ref="A43:A45"/>
    <mergeCell ref="C50:L50"/>
    <mergeCell ref="A48:L48"/>
    <mergeCell ref="A49:L49"/>
    <mergeCell ref="C59:J60"/>
  </mergeCells>
  <conditionalFormatting sqref="A47:L49 C51:L56 C18:C34 C39 L39 L22 L26 L29 L32 L43 B60 A59:C59">
    <cfRule type="containsBlanks" dxfId="47" priority="18">
      <formula>LEN(TRIM(A18))=0</formula>
    </cfRule>
  </conditionalFormatting>
  <conditionalFormatting sqref="A60">
    <cfRule type="containsBlanks" dxfId="46" priority="6">
      <formula>LEN(TRIM(A60))=0</formula>
    </cfRule>
  </conditionalFormatting>
  <conditionalFormatting sqref="C40">
    <cfRule type="containsBlanks" dxfId="45" priority="5">
      <formula>LEN(TRIM(C40))=0</formula>
    </cfRule>
  </conditionalFormatting>
  <conditionalFormatting sqref="C41">
    <cfRule type="containsBlanks" dxfId="44" priority="4">
      <formula>LEN(TRIM(C41))=0</formula>
    </cfRule>
  </conditionalFormatting>
  <conditionalFormatting sqref="C42">
    <cfRule type="containsBlanks" dxfId="43" priority="3">
      <formula>LEN(TRIM(C42))=0</formula>
    </cfRule>
  </conditionalFormatting>
  <conditionalFormatting sqref="C43:C45">
    <cfRule type="containsBlanks" dxfId="42" priority="2">
      <formula>LEN(TRIM(C43))=0</formula>
    </cfRule>
  </conditionalFormatting>
  <conditionalFormatting sqref="L18">
    <cfRule type="containsBlanks" dxfId="41" priority="1">
      <formula>LEN(TRIM(L18))=0</formula>
    </cfRule>
  </conditionalFormatting>
  <dataValidations count="1">
    <dataValidation type="list" allowBlank="1" showInputMessage="1" showErrorMessage="1" sqref="A59:A60">
      <formula1>$A$62:$A$63</formula1>
    </dataValidation>
  </dataValidations>
  <pageMargins left="0.23622047244094491" right="0.19685039370078741" top="0.74803149606299213" bottom="0.74803149606299213" header="0.31496062992125984" footer="0.31496062992125984"/>
  <pageSetup paperSize="9" scale="65" orientation="landscape" r:id="rId1"/>
  <ignoredErrors>
    <ignoredError sqref="M19:M21 M22:M25 M26:M28 M29:M31 M32:M34 M35:M41 M43:M45 M46:M56 M57:M58" unlocked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M61"/>
  <sheetViews>
    <sheetView showGridLines="0" topLeftCell="A33" zoomScaleNormal="100" workbookViewId="0">
      <selection activeCell="A33" sqref="A33:A38"/>
    </sheetView>
  </sheetViews>
  <sheetFormatPr baseColWidth="10" defaultRowHeight="12.75" x14ac:dyDescent="0.2"/>
  <cols>
    <col min="1" max="1" width="39.7109375" style="57" customWidth="1"/>
    <col min="2" max="2" width="41.7109375" style="118" customWidth="1"/>
    <col min="3" max="3" width="45.7109375" style="118" customWidth="1"/>
    <col min="4" max="4" width="22.7109375" style="58" customWidth="1"/>
    <col min="5" max="5" width="5.7109375" style="58" customWidth="1"/>
    <col min="6" max="7" width="6.7109375" style="57" customWidth="1"/>
    <col min="8" max="8" width="8.7109375" style="57" customWidth="1"/>
    <col min="9" max="10" width="6.7109375" style="57" customWidth="1"/>
    <col min="11" max="11" width="8.7109375" style="57" customWidth="1"/>
    <col min="12" max="12" width="20.7109375" style="57" customWidth="1"/>
    <col min="13" max="13" width="8.42578125" style="3" customWidth="1"/>
    <col min="14" max="16384" width="11.42578125" style="3"/>
  </cols>
  <sheetData>
    <row r="1" spans="1:13" s="56" customFormat="1" ht="18.75" x14ac:dyDescent="0.2">
      <c r="A1" s="537" t="str">
        <f>'M1'!A1:L1</f>
        <v>ORGANIZACIÓN DE LOS ELEMENTOS DEL MÓDULO</v>
      </c>
      <c r="B1" s="537"/>
      <c r="C1" s="537"/>
      <c r="D1" s="537"/>
      <c r="E1" s="537"/>
      <c r="F1" s="537"/>
      <c r="G1" s="537"/>
      <c r="H1" s="537"/>
      <c r="I1" s="537"/>
      <c r="J1" s="537"/>
      <c r="K1" s="537"/>
      <c r="L1" s="537"/>
    </row>
    <row r="2" spans="1:13" s="56" customFormat="1" ht="15.75" x14ac:dyDescent="0.2">
      <c r="A2" s="98"/>
      <c r="B2" s="98"/>
      <c r="C2" s="98"/>
      <c r="D2" s="98"/>
      <c r="E2" s="98"/>
      <c r="F2" s="98"/>
      <c r="G2" s="98"/>
      <c r="H2" s="98"/>
      <c r="I2" s="98"/>
      <c r="J2" s="98"/>
      <c r="K2" s="98"/>
      <c r="L2" s="98"/>
    </row>
    <row r="3" spans="1:13" s="2" customFormat="1" ht="25.5" customHeight="1" x14ac:dyDescent="0.2">
      <c r="A3" s="13" t="s">
        <v>38</v>
      </c>
      <c r="B3" s="377" t="str">
        <f>Perfil_Egreso!B3</f>
        <v>Instituto de educación superior público "Catalina Buendía de Pecho"</v>
      </c>
      <c r="C3" s="377"/>
      <c r="D3" s="11"/>
      <c r="E3" s="11"/>
      <c r="F3" s="512" t="s">
        <v>62</v>
      </c>
      <c r="G3" s="512"/>
      <c r="H3" s="513"/>
      <c r="I3" s="509" t="str">
        <f>Perfil_Egreso!E3</f>
        <v>563619</v>
      </c>
      <c r="J3" s="510"/>
      <c r="K3" s="510"/>
      <c r="L3" s="511"/>
    </row>
    <row r="4" spans="1:13" s="2" customFormat="1" ht="15" customHeight="1" x14ac:dyDescent="0.2">
      <c r="A4" s="168"/>
      <c r="B4" s="168"/>
      <c r="C4" s="14"/>
      <c r="D4" s="14"/>
      <c r="E4" s="14"/>
      <c r="F4" s="11"/>
      <c r="G4" s="11"/>
      <c r="H4" s="11"/>
      <c r="I4" s="11"/>
      <c r="J4" s="11"/>
      <c r="K4" s="11"/>
      <c r="L4" s="11"/>
    </row>
    <row r="5" spans="1:13" s="2" customFormat="1" ht="26.25" customHeight="1" x14ac:dyDescent="0.2">
      <c r="A5" s="13" t="s">
        <v>42</v>
      </c>
      <c r="B5" s="170" t="str">
        <f>Perfil_Egreso!B5</f>
        <v>Industrias Manufactureras</v>
      </c>
      <c r="C5" s="15" t="s">
        <v>43</v>
      </c>
      <c r="D5" s="7" t="str">
        <f>Perfil_Egreso!D5</f>
        <v>Industrias Alimentarias, bebidas y tabaco</v>
      </c>
      <c r="E5" s="16"/>
      <c r="F5" s="514" t="s">
        <v>44</v>
      </c>
      <c r="G5" s="514"/>
      <c r="H5" s="515"/>
      <c r="I5" s="487" t="str">
        <f>Perfil_Egreso!B7</f>
        <v>Elaboración de Productos Alimenticios</v>
      </c>
      <c r="J5" s="520"/>
      <c r="K5" s="520"/>
      <c r="L5" s="488"/>
    </row>
    <row r="6" spans="1:13" ht="12.75" customHeight="1" x14ac:dyDescent="0.2">
      <c r="A6" s="171"/>
      <c r="B6" s="171"/>
      <c r="C6" s="17"/>
      <c r="D6" s="17"/>
      <c r="E6" s="17"/>
      <c r="F6" s="11"/>
      <c r="G6" s="11"/>
      <c r="H6" s="11"/>
      <c r="I6" s="18"/>
      <c r="J6" s="18"/>
      <c r="K6" s="18"/>
      <c r="L6" s="18"/>
    </row>
    <row r="7" spans="1:13" ht="42.75" customHeight="1" x14ac:dyDescent="0.2">
      <c r="A7" s="171" t="str">
        <f>Perfil_Egreso!A11</f>
        <v>DENOMINACIÓN DEL PROGRAMA DE ESTUDIOS SEGÚN CNOF (según corresponda)</v>
      </c>
      <c r="B7" s="165" t="str">
        <f>Perfil_Egreso!B11</f>
        <v>Industrias Alimentarias</v>
      </c>
      <c r="C7" s="19" t="s">
        <v>46</v>
      </c>
      <c r="D7" s="8" t="str">
        <f>Perfil_Egreso!E11</f>
        <v>CO610-3-001</v>
      </c>
      <c r="E7" s="20"/>
      <c r="F7" s="512" t="str">
        <f>Perfil_Egreso!A9</f>
        <v>DENOMINACIÓN VARIANTE</v>
      </c>
      <c r="G7" s="512"/>
      <c r="H7" s="513"/>
      <c r="I7" s="487">
        <f>Perfil_Egreso!B9</f>
        <v>0</v>
      </c>
      <c r="J7" s="520"/>
      <c r="K7" s="520"/>
      <c r="L7" s="488"/>
    </row>
    <row r="8" spans="1:13" ht="12.75" customHeight="1" x14ac:dyDescent="0.2">
      <c r="A8" s="21"/>
      <c r="B8" s="21"/>
      <c r="C8" s="21"/>
      <c r="D8" s="21"/>
      <c r="E8" s="21"/>
      <c r="F8" s="11"/>
      <c r="G8" s="11"/>
      <c r="H8" s="11"/>
      <c r="I8" s="18"/>
      <c r="J8" s="18"/>
      <c r="K8" s="18"/>
      <c r="L8" s="18"/>
    </row>
    <row r="9" spans="1:13" ht="23.25" customHeight="1" x14ac:dyDescent="0.2">
      <c r="A9" s="23" t="str">
        <f>Perfil_Egreso!A13</f>
        <v>FORMACIÓN**</v>
      </c>
      <c r="B9" s="165">
        <f>Perfil_Egreso!B13</f>
        <v>0</v>
      </c>
      <c r="C9" s="24" t="s">
        <v>6</v>
      </c>
      <c r="D9" s="7">
        <f>Itinerario!W17</f>
        <v>3264</v>
      </c>
      <c r="E9" s="25"/>
      <c r="F9" s="516" t="s">
        <v>35</v>
      </c>
      <c r="G9" s="516"/>
      <c r="H9" s="517"/>
      <c r="I9" s="487">
        <f>Itinerario!T17</f>
        <v>121</v>
      </c>
      <c r="J9" s="520"/>
      <c r="K9" s="520"/>
      <c r="L9" s="488"/>
    </row>
    <row r="10" spans="1:13" ht="12.75" customHeight="1" x14ac:dyDescent="0.2">
      <c r="A10" s="26"/>
      <c r="B10" s="26"/>
      <c r="C10" s="26"/>
      <c r="D10" s="21"/>
      <c r="E10" s="21"/>
      <c r="F10" s="18"/>
      <c r="G10" s="18"/>
      <c r="H10" s="18"/>
      <c r="I10" s="18"/>
      <c r="J10" s="18"/>
      <c r="K10" s="18"/>
      <c r="L10" s="18"/>
    </row>
    <row r="11" spans="1:13" ht="27" customHeight="1" x14ac:dyDescent="0.2">
      <c r="A11" s="27" t="str">
        <f>Perfil_Egreso!C13</f>
        <v>MODALIDAD DEL SERVICIO EDUCATIVO</v>
      </c>
      <c r="B11" s="545" t="str">
        <f>Perfil_Egreso!D13</f>
        <v>Presencial</v>
      </c>
      <c r="C11" s="546"/>
      <c r="D11" s="18"/>
      <c r="E11" s="18"/>
      <c r="F11" s="518" t="str">
        <f>Perfil_Egreso!A15</f>
        <v>NIVEL FORMATIVO</v>
      </c>
      <c r="G11" s="518"/>
      <c r="H11" s="519"/>
      <c r="I11" s="487" t="str">
        <f>Perfil_Egreso!B15</f>
        <v>Profesional técnico</v>
      </c>
      <c r="J11" s="520"/>
      <c r="K11" s="520"/>
      <c r="L11" s="488"/>
    </row>
    <row r="12" spans="1:13" s="56" customFormat="1" ht="8.25" customHeight="1" x14ac:dyDescent="0.2">
      <c r="A12" s="28"/>
      <c r="B12" s="28"/>
      <c r="C12" s="28"/>
      <c r="D12" s="28"/>
      <c r="E12" s="28"/>
      <c r="F12" s="28"/>
      <c r="G12" s="28"/>
      <c r="H12" s="28"/>
      <c r="I12" s="28"/>
      <c r="J12" s="28"/>
      <c r="K12" s="28"/>
      <c r="L12" s="28"/>
    </row>
    <row r="13" spans="1:13" ht="18.75" customHeight="1" x14ac:dyDescent="0.2">
      <c r="A13" s="538" t="s">
        <v>98</v>
      </c>
      <c r="B13" s="538"/>
      <c r="C13" s="538"/>
      <c r="D13" s="538"/>
      <c r="E13" s="538"/>
      <c r="F13" s="538"/>
      <c r="G13" s="538"/>
      <c r="H13" s="538"/>
      <c r="I13" s="538"/>
      <c r="J13" s="538"/>
      <c r="K13" s="538"/>
      <c r="L13" s="538"/>
    </row>
    <row r="14" spans="1:13" ht="23.25" customHeight="1" x14ac:dyDescent="0.2">
      <c r="A14" s="539" t="str">
        <f>Organización_Modular!C18</f>
        <v>UC8: Realizar el control de calidad de la producción, de acuerdo a los procedimientos de la empresa, plan HACCP y teniendo en cuenta la normativa vigente.</v>
      </c>
      <c r="B14" s="539"/>
      <c r="C14" s="539"/>
      <c r="D14" s="539"/>
      <c r="E14" s="539"/>
      <c r="F14" s="539"/>
      <c r="G14" s="539"/>
      <c r="H14" s="539"/>
      <c r="I14" s="539"/>
      <c r="J14" s="539"/>
      <c r="K14" s="539"/>
      <c r="L14" s="539"/>
    </row>
    <row r="15" spans="1:13" ht="21" x14ac:dyDescent="0.2">
      <c r="A15" s="185" t="s">
        <v>97</v>
      </c>
      <c r="B15" s="540" t="str">
        <f>Organización_Modular!A18</f>
        <v>Módulo 2: Control de calidad de alimentos</v>
      </c>
      <c r="C15" s="540"/>
      <c r="D15" s="540"/>
      <c r="E15" s="540"/>
      <c r="F15" s="540"/>
      <c r="G15" s="540"/>
      <c r="H15" s="540"/>
      <c r="I15" s="540"/>
      <c r="J15" s="540"/>
      <c r="K15" s="540"/>
      <c r="L15" s="540"/>
    </row>
    <row r="16" spans="1:13" ht="18" customHeight="1" x14ac:dyDescent="0.2">
      <c r="A16" s="541" t="s">
        <v>96</v>
      </c>
      <c r="B16" s="543" t="s">
        <v>95</v>
      </c>
      <c r="C16" s="541" t="s">
        <v>91</v>
      </c>
      <c r="D16" s="541" t="s">
        <v>0</v>
      </c>
      <c r="E16" s="541" t="s">
        <v>61</v>
      </c>
      <c r="F16" s="541" t="s">
        <v>84</v>
      </c>
      <c r="G16" s="541"/>
      <c r="H16" s="541" t="s">
        <v>84</v>
      </c>
      <c r="I16" s="541" t="s">
        <v>90</v>
      </c>
      <c r="J16" s="541"/>
      <c r="K16" s="541" t="s">
        <v>90</v>
      </c>
      <c r="L16" s="541" t="s">
        <v>94</v>
      </c>
      <c r="M16" s="550" t="s">
        <v>107</v>
      </c>
    </row>
    <row r="17" spans="1:13" ht="15.75" customHeight="1" x14ac:dyDescent="0.2">
      <c r="A17" s="541"/>
      <c r="B17" s="543"/>
      <c r="C17" s="541"/>
      <c r="D17" s="541"/>
      <c r="E17" s="541"/>
      <c r="F17" s="188" t="s">
        <v>88</v>
      </c>
      <c r="G17" s="188" t="s">
        <v>87</v>
      </c>
      <c r="H17" s="541"/>
      <c r="I17" s="188" t="s">
        <v>88</v>
      </c>
      <c r="J17" s="188" t="s">
        <v>87</v>
      </c>
      <c r="K17" s="541"/>
      <c r="L17" s="541"/>
      <c r="M17" s="550"/>
    </row>
    <row r="18" spans="1:13" ht="48" customHeight="1" x14ac:dyDescent="0.2">
      <c r="A18" s="598" t="str">
        <f>Capacidades!L35</f>
        <v xml:space="preserve">UC8.C1.   Verificar   los parámetros de los  sistemas de calidad  en producción de alimentos,  según protocolos de la  empresa y   los parámetros de los  sistemas de calidad  en producción de alimentos,  según protocolos de la  empresa y    </v>
      </c>
      <c r="B18" s="191" t="str">
        <f>Capacidades!M35</f>
        <v>C1.I1  Establece  las causas de deterioro de alimentos según  peligros físicos, químicos y
microbiológicos</v>
      </c>
      <c r="C18" s="192" t="s">
        <v>566</v>
      </c>
      <c r="D18" s="588" t="str">
        <f>Organización_Modular!F18</f>
        <v xml:space="preserve">Calidad e Inocuidad Alimentaria </v>
      </c>
      <c r="E18" s="588" t="str">
        <f>Organización_Modular!G18</f>
        <v>II</v>
      </c>
      <c r="F18" s="588">
        <f>Organización_Modular!H18</f>
        <v>1</v>
      </c>
      <c r="G18" s="588">
        <f>Organización_Modular!I18</f>
        <v>3</v>
      </c>
      <c r="H18" s="588">
        <f>SUM(F18:G18)</f>
        <v>4</v>
      </c>
      <c r="I18" s="588">
        <f>F18*16</f>
        <v>16</v>
      </c>
      <c r="J18" s="588">
        <f>G18*32</f>
        <v>96</v>
      </c>
      <c r="K18" s="588">
        <f>SUM(I18:J18)</f>
        <v>112</v>
      </c>
      <c r="L18" s="548" t="s">
        <v>1164</v>
      </c>
      <c r="M18" s="100" t="str">
        <f>B18</f>
        <v>C1.I1  Establece  las causas de deterioro de alimentos según  peligros físicos, químicos y
microbiológicos</v>
      </c>
    </row>
    <row r="19" spans="1:13" ht="108" x14ac:dyDescent="0.2">
      <c r="A19" s="599"/>
      <c r="B19" s="285" t="str">
        <f>Capacidades!M36</f>
        <v>C1.I2 Ejecuta   procedimientos estándares  de acuerdo a las Buenas Practicas de Manufactura , Plan POES, ISO 9001, ISO 22000,ISO 14001,OHSAS 18001 y documentos relacionados</v>
      </c>
      <c r="C19" s="192" t="s">
        <v>567</v>
      </c>
      <c r="D19" s="589"/>
      <c r="E19" s="589"/>
      <c r="F19" s="589"/>
      <c r="G19" s="589"/>
      <c r="H19" s="589"/>
      <c r="I19" s="589"/>
      <c r="J19" s="589"/>
      <c r="K19" s="589"/>
      <c r="L19" s="548"/>
      <c r="M19" s="100" t="str">
        <f t="shared" ref="M19:M28" si="0">B19</f>
        <v>C1.I2 Ejecuta   procedimientos estándares  de acuerdo a las Buenas Practicas de Manufactura , Plan POES, ISO 9001, ISO 22000,ISO 14001,OHSAS 18001 y documentos relacionados</v>
      </c>
    </row>
    <row r="20" spans="1:13" ht="108" x14ac:dyDescent="0.2">
      <c r="A20" s="600"/>
      <c r="B20" s="285" t="str">
        <f>Capacidades!M37</f>
        <v>C1.I3 Planifica las acciones correspondientes en los puntos críticos de control en los procesos   según lineamientos HACCP</v>
      </c>
      <c r="C20" s="192" t="s">
        <v>568</v>
      </c>
      <c r="D20" s="590"/>
      <c r="E20" s="590"/>
      <c r="F20" s="590"/>
      <c r="G20" s="590"/>
      <c r="H20" s="590"/>
      <c r="I20" s="590"/>
      <c r="J20" s="590"/>
      <c r="K20" s="590"/>
      <c r="L20" s="548"/>
      <c r="M20" s="100" t="str">
        <f t="shared" si="0"/>
        <v>C1.I3 Planifica las acciones correspondientes en los puntos críticos de control en los procesos   según lineamientos HACCP</v>
      </c>
    </row>
    <row r="21" spans="1:13" ht="96" customHeight="1" x14ac:dyDescent="0.2">
      <c r="A21" s="601" t="str">
        <f>Capacidades!L38</f>
        <v xml:space="preserve">UC8.C2  Implementar los  análisis control de calidad ( físicos químicos, sensorial y microbiológicos) en el proceso de productivo de alimentos.             </v>
      </c>
      <c r="B21" s="286" t="str">
        <f>Capacidades!M38</f>
        <v>C2.I1  Realiza análisis  físicos químicos, sensorial y microbiológico a las  materias primas,  ingredientes, productos terminados y en vías de elaboración según normatividad vigente</v>
      </c>
      <c r="C21" s="192" t="s">
        <v>569</v>
      </c>
      <c r="D21" s="588" t="str">
        <f>Organización_Modular!F19</f>
        <v>Análisis de control de calidad de los alimentos</v>
      </c>
      <c r="E21" s="588" t="str">
        <f>Organización_Modular!G19</f>
        <v>II</v>
      </c>
      <c r="F21" s="588">
        <f>Organización_Modular!H19</f>
        <v>1</v>
      </c>
      <c r="G21" s="588">
        <f>Organización_Modular!I19</f>
        <v>3</v>
      </c>
      <c r="H21" s="588">
        <f>SUM(F21:G21)</f>
        <v>4</v>
      </c>
      <c r="I21" s="588">
        <f>F21*16</f>
        <v>16</v>
      </c>
      <c r="J21" s="588">
        <f>G21*32</f>
        <v>96</v>
      </c>
      <c r="K21" s="588">
        <f>SUM(I21:J21)</f>
        <v>112</v>
      </c>
      <c r="L21" s="594" t="s">
        <v>1165</v>
      </c>
      <c r="M21" s="100" t="str">
        <f t="shared" si="0"/>
        <v>C2.I1  Realiza análisis  físicos químicos, sensorial y microbiológico a las  materias primas,  ingredientes, productos terminados y en vías de elaboración según normatividad vigente</v>
      </c>
    </row>
    <row r="22" spans="1:13" ht="156" x14ac:dyDescent="0.2">
      <c r="A22" s="602"/>
      <c r="B22" s="286" t="str">
        <f>Capacidades!M39</f>
        <v>C2.I2 Aplica las normas higiénico sanitarias  en la elaboración de alimentos
 de acuerdo al Reglamento sobre Vigilancia y Control Sanitario de Alimentos (DS N° 007-98/SA)  y  normativa aplicable</v>
      </c>
      <c r="C22" s="192" t="s">
        <v>570</v>
      </c>
      <c r="D22" s="590"/>
      <c r="E22" s="590"/>
      <c r="F22" s="590"/>
      <c r="G22" s="590"/>
      <c r="H22" s="590"/>
      <c r="I22" s="590"/>
      <c r="J22" s="590"/>
      <c r="K22" s="590"/>
      <c r="L22" s="596"/>
      <c r="M22" s="100" t="str">
        <f t="shared" si="0"/>
        <v>C2.I2 Aplica las normas higiénico sanitarias  en la elaboración de alimentos
 de acuerdo al Reglamento sobre Vigilancia y Control Sanitario de Alimentos (DS N° 007-98/SA)  y  normativa aplicable</v>
      </c>
    </row>
    <row r="23" spans="1:13" ht="60" customHeight="1" x14ac:dyDescent="0.2">
      <c r="A23" s="598" t="str">
        <f>Capacidades!L40</f>
        <v xml:space="preserve">UC8.C3    Manejar instrumentos y equipos utilizados en el control de calidad ,     considerando aspectos relacionados con la seguridad y salud ocupacional y manejo ambiental        </v>
      </c>
      <c r="B23" s="191" t="str">
        <f>Capacidades!M40</f>
        <v>C3.I1  Opera los instrumentos y equipos utilizados en la producción de acuerdo a las especificaciones de proceso y documentos pertinentes.</v>
      </c>
      <c r="C23" s="192" t="s">
        <v>571</v>
      </c>
      <c r="D23" s="588" t="str">
        <f>Organización_Modular!F20</f>
        <v>Instrumentación de control de calidad</v>
      </c>
      <c r="E23" s="588" t="str">
        <f>Organización_Modular!G20</f>
        <v>II</v>
      </c>
      <c r="F23" s="588">
        <f>Organización_Modular!H20</f>
        <v>1</v>
      </c>
      <c r="G23" s="588">
        <f>Organización_Modular!I20</f>
        <v>2</v>
      </c>
      <c r="H23" s="588">
        <f>SUM(F23:G23)</f>
        <v>3</v>
      </c>
      <c r="I23" s="588">
        <f>F23*16</f>
        <v>16</v>
      </c>
      <c r="J23" s="588">
        <f>G23*32</f>
        <v>64</v>
      </c>
      <c r="K23" s="588">
        <f>SUM(I23:J23)</f>
        <v>80</v>
      </c>
      <c r="L23" s="594" t="s">
        <v>1167</v>
      </c>
      <c r="M23" s="100" t="str">
        <f t="shared" si="0"/>
        <v>C3.I1  Opera los instrumentos y equipos utilizados en la producción de acuerdo a las especificaciones de proceso y documentos pertinentes.</v>
      </c>
    </row>
    <row r="24" spans="1:13" ht="48" x14ac:dyDescent="0.2">
      <c r="A24" s="599"/>
      <c r="B24" s="191" t="str">
        <f>Capacidades!M41</f>
        <v>C3.I2 Verifica el estado de funcionamiento de los instrumentos y equipos utilizados en la producción,  según la ficha técnica o manual de fabricante del equipo.</v>
      </c>
      <c r="C24" s="192" t="s">
        <v>572</v>
      </c>
      <c r="D24" s="589"/>
      <c r="E24" s="589"/>
      <c r="F24" s="589"/>
      <c r="G24" s="589"/>
      <c r="H24" s="589"/>
      <c r="I24" s="589"/>
      <c r="J24" s="589"/>
      <c r="K24" s="589"/>
      <c r="L24" s="595"/>
      <c r="M24" s="100" t="str">
        <f t="shared" si="0"/>
        <v>C3.I2 Verifica el estado de funcionamiento de los instrumentos y equipos utilizados en la producción,  según la ficha técnica o manual de fabricante del equipo.</v>
      </c>
    </row>
    <row r="25" spans="1:13" ht="24" x14ac:dyDescent="0.2">
      <c r="A25" s="599"/>
      <c r="B25" s="191" t="str">
        <f>Capacidades!M42</f>
        <v>C3.I3 Calibra instrumentos y equipos,  según la  ficha técnica o manual de fabricante del equipo.</v>
      </c>
      <c r="C25" s="192" t="s">
        <v>573</v>
      </c>
      <c r="D25" s="590"/>
      <c r="E25" s="590"/>
      <c r="F25" s="590"/>
      <c r="G25" s="590"/>
      <c r="H25" s="590"/>
      <c r="I25" s="590"/>
      <c r="J25" s="590"/>
      <c r="K25" s="590"/>
      <c r="L25" s="596"/>
      <c r="M25" s="100" t="str">
        <f t="shared" si="0"/>
        <v>C3.I3 Calibra instrumentos y equipos,  según la  ficha técnica o manual de fabricante del equipo.</v>
      </c>
    </row>
    <row r="26" spans="1:13" ht="48" customHeight="1" x14ac:dyDescent="0.2">
      <c r="A26" s="601" t="str">
        <f>Capacidades!L43</f>
        <v xml:space="preserve">UC8.C4 Realizar  a toma de muestra en la cadena de producción de alimentos  considerando los protocolos y normativa vigente    </v>
      </c>
      <c r="B26" s="285" t="str">
        <f>Capacidades!M43</f>
        <v>C4.I1  Describe   las consideraciones básicas del proceso de toma de muestra, según método</v>
      </c>
      <c r="C26" s="192" t="s">
        <v>574</v>
      </c>
      <c r="D26" s="588" t="str">
        <f>Organización_Modular!F21</f>
        <v>Muestreo de alimentos y productos alimenticios</v>
      </c>
      <c r="E26" s="588" t="str">
        <f>Organización_Modular!G21</f>
        <v>II</v>
      </c>
      <c r="F26" s="588">
        <f>Organización_Modular!H21</f>
        <v>1</v>
      </c>
      <c r="G26" s="588">
        <f>Organización_Modular!I21</f>
        <v>2</v>
      </c>
      <c r="H26" s="588">
        <f>SUM(F26:G26)</f>
        <v>3</v>
      </c>
      <c r="I26" s="588">
        <f>F26*16</f>
        <v>16</v>
      </c>
      <c r="J26" s="588">
        <f>G26*32</f>
        <v>64</v>
      </c>
      <c r="K26" s="588">
        <f>SUM(I26:J26)</f>
        <v>80</v>
      </c>
      <c r="L26" s="594" t="s">
        <v>1166</v>
      </c>
      <c r="M26" s="100" t="str">
        <f t="shared" si="0"/>
        <v>C4.I1  Describe   las consideraciones básicas del proceso de toma de muestra, según método</v>
      </c>
    </row>
    <row r="27" spans="1:13" ht="60" x14ac:dyDescent="0.2">
      <c r="A27" s="602"/>
      <c r="B27" s="285" t="str">
        <f>Capacidades!M44</f>
        <v>C4.I2 Ejecuta    la  toma de muestra  considerando los  protocolos y normativa vigente</v>
      </c>
      <c r="C27" s="192" t="s">
        <v>575</v>
      </c>
      <c r="D27" s="589"/>
      <c r="E27" s="589"/>
      <c r="F27" s="589"/>
      <c r="G27" s="589"/>
      <c r="H27" s="589"/>
      <c r="I27" s="589"/>
      <c r="J27" s="589"/>
      <c r="K27" s="589"/>
      <c r="L27" s="595"/>
      <c r="M27" s="100" t="str">
        <f t="shared" si="0"/>
        <v>C4.I2 Ejecuta    la  toma de muestra  considerando los  protocolos y normativa vigente</v>
      </c>
    </row>
    <row r="28" spans="1:13" ht="72" x14ac:dyDescent="0.2">
      <c r="A28" s="602"/>
      <c r="B28" s="285" t="str">
        <f>Capacidades!M45</f>
        <v>C4I.3  Aplica  los métodos para el tratamiento   de muestra de diferente naturaleza</v>
      </c>
      <c r="C28" s="192" t="s">
        <v>576</v>
      </c>
      <c r="D28" s="590"/>
      <c r="E28" s="590"/>
      <c r="F28" s="590"/>
      <c r="G28" s="590"/>
      <c r="H28" s="590"/>
      <c r="I28" s="590"/>
      <c r="J28" s="590"/>
      <c r="K28" s="590"/>
      <c r="L28" s="596"/>
      <c r="M28" s="100" t="str">
        <f t="shared" si="0"/>
        <v>C4I.3  Aplica  los métodos para el tratamiento   de muestra de diferente naturaleza</v>
      </c>
    </row>
    <row r="29" spans="1:13" ht="23.25" customHeight="1" x14ac:dyDescent="0.2">
      <c r="A29" s="597" t="s">
        <v>99</v>
      </c>
      <c r="B29" s="597"/>
      <c r="C29" s="597"/>
      <c r="D29" s="597"/>
      <c r="E29" s="597"/>
      <c r="F29" s="597"/>
      <c r="G29" s="597"/>
      <c r="H29" s="597"/>
      <c r="I29" s="597"/>
      <c r="J29" s="597"/>
      <c r="K29" s="597"/>
      <c r="L29" s="597"/>
      <c r="M29" s="100" t="str">
        <f>A29</f>
        <v>COMPETENCIAS PARA LA EMPLEABILIDAD INCORPORADAS MEDIANTE UNIDAD DIDÁCTICA</v>
      </c>
    </row>
    <row r="30" spans="1:13" ht="30" customHeight="1" x14ac:dyDescent="0.2">
      <c r="A30" s="527" t="str">
        <f>Organización_Modular!C22</f>
        <v xml:space="preserve"> CE1: Comunicación efectiva.- Expresar y comprender de manera clara, conceptos, ideas y sentimientos, hechos y opiniones para comunicarse e interactuar con otras personas en contextos sociales y laborales diversos. CE2: Tecnologias de la informaciòn.- Utilizar de manera adecuada las diferentes herramientas informáticas de las TIC para buscar y analizar información, comunicarse con otros y realizar procedimientos o tareas vinculados al área profesional, de acuerdo a los requerimientos de su entorno laboral. </v>
      </c>
      <c r="B30" s="527"/>
      <c r="C30" s="527"/>
      <c r="D30" s="527"/>
      <c r="E30" s="527"/>
      <c r="F30" s="527"/>
      <c r="G30" s="527"/>
      <c r="H30" s="527"/>
      <c r="I30" s="527"/>
      <c r="J30" s="527"/>
      <c r="K30" s="527"/>
      <c r="L30" s="527"/>
      <c r="M30" s="100" t="str">
        <f>A30</f>
        <v xml:space="preserve"> CE1: Comunicación efectiva.- Expresar y comprender de manera clara, conceptos, ideas y sentimientos, hechos y opiniones para comunicarse e interactuar con otras personas en contextos sociales y laborales diversos. CE2: Tecnologias de la informaciòn.- Utilizar de manera adecuada las diferentes herramientas informáticas de las TIC para buscar y analizar información, comunicarse con otros y realizar procedimientos o tareas vinculados al área profesional, de acuerdo a los requerimientos de su entorno laboral. </v>
      </c>
    </row>
    <row r="31" spans="1:13" ht="12.75" customHeight="1" x14ac:dyDescent="0.2">
      <c r="A31" s="521" t="s">
        <v>93</v>
      </c>
      <c r="B31" s="523" t="s">
        <v>92</v>
      </c>
      <c r="C31" s="521" t="s">
        <v>91</v>
      </c>
      <c r="D31" s="521" t="s">
        <v>0</v>
      </c>
      <c r="E31" s="541" t="s">
        <v>61</v>
      </c>
      <c r="F31" s="521" t="s">
        <v>84</v>
      </c>
      <c r="G31" s="521"/>
      <c r="H31" s="521" t="s">
        <v>84</v>
      </c>
      <c r="I31" s="521" t="s">
        <v>90</v>
      </c>
      <c r="J31" s="521"/>
      <c r="K31" s="521" t="s">
        <v>90</v>
      </c>
      <c r="L31" s="521" t="s">
        <v>89</v>
      </c>
      <c r="M31" s="100" t="str">
        <f>A31</f>
        <v>CAPACIDADES DE EMPLEABILIDAD</v>
      </c>
    </row>
    <row r="32" spans="1:13" x14ac:dyDescent="0.2">
      <c r="A32" s="521"/>
      <c r="B32" s="523"/>
      <c r="C32" s="521"/>
      <c r="D32" s="521"/>
      <c r="E32" s="541"/>
      <c r="F32" s="186" t="s">
        <v>88</v>
      </c>
      <c r="G32" s="186" t="s">
        <v>87</v>
      </c>
      <c r="H32" s="521"/>
      <c r="I32" s="186" t="s">
        <v>88</v>
      </c>
      <c r="J32" s="186" t="s">
        <v>87</v>
      </c>
      <c r="K32" s="521"/>
      <c r="L32" s="521"/>
      <c r="M32" s="100" t="str">
        <f>A31</f>
        <v>CAPACIDADES DE EMPLEABILIDAD</v>
      </c>
    </row>
    <row r="33" spans="1:13" ht="60" customHeight="1" x14ac:dyDescent="0.2">
      <c r="A33" s="601" t="str">
        <f>Capacidades!L87</f>
        <v xml:space="preserve">CE2.C1 Comunicar  información personal, conceptos, ideas, sentimientos y hechos, en el idioma inglés, de manera presencial y virtual,   aplicando gramática y vocabulario técnico sin estereotipo de género.     </v>
      </c>
      <c r="B33" s="193" t="str">
        <f>Capacidades!M87</f>
        <v>C1.I1  Transmite información personal y grupal, en forma oral y escrita de manera presencial y virtual,  aplicando vocabulario y gramática del idioma inglés, en contextos sociales y laborales vinculados al programa de estudios y haciendo uso de las tecnologías.</v>
      </c>
      <c r="C33" s="194" t="s">
        <v>578</v>
      </c>
      <c r="D33" s="588" t="str">
        <f>Organización_Modular!F22</f>
        <v>Interpretación y producción de texto</v>
      </c>
      <c r="E33" s="588" t="str">
        <f>Organización_Modular!G22</f>
        <v>II</v>
      </c>
      <c r="F33" s="588">
        <f>Organización_Modular!H22</f>
        <v>1</v>
      </c>
      <c r="G33" s="588">
        <f>Organización_Modular!I22</f>
        <v>1</v>
      </c>
      <c r="H33" s="588">
        <f>SUM(F33:G33)</f>
        <v>2</v>
      </c>
      <c r="I33" s="588">
        <f>F33*16</f>
        <v>16</v>
      </c>
      <c r="J33" s="588">
        <f>G33*32</f>
        <v>32</v>
      </c>
      <c r="K33" s="588">
        <f>SUM(I33:J33)</f>
        <v>48</v>
      </c>
      <c r="L33" s="594" t="s">
        <v>588</v>
      </c>
      <c r="M33" s="100" t="str">
        <f>B33</f>
        <v>C1.I1  Transmite información personal y grupal, en forma oral y escrita de manera presencial y virtual,  aplicando vocabulario y gramática del idioma inglés, en contextos sociales y laborales vinculados al programa de estudios y haciendo uso de las tecnologías.</v>
      </c>
    </row>
    <row r="34" spans="1:13" ht="60" x14ac:dyDescent="0.2">
      <c r="A34" s="602"/>
      <c r="B34" s="193" t="str">
        <f>Capacidades!M88</f>
        <v>C1.I2 Expresa conceptos, ideas, sentimientos y hechos de situaciones sociales y laborales en diversos audios en forma clara en idioma ingles, en contextos sociales y laborales vinculados al programa de estudios</v>
      </c>
      <c r="C34" s="192" t="s">
        <v>579</v>
      </c>
      <c r="D34" s="589"/>
      <c r="E34" s="589"/>
      <c r="F34" s="589"/>
      <c r="G34" s="589"/>
      <c r="H34" s="589"/>
      <c r="I34" s="589"/>
      <c r="J34" s="589"/>
      <c r="K34" s="589"/>
      <c r="L34" s="595"/>
      <c r="M34" s="100" t="str">
        <f t="shared" ref="M34:M41" si="1">B34</f>
        <v>C1.I2 Expresa conceptos, ideas, sentimientos y hechos de situaciones sociales y laborales en diversos audios en forma clara en idioma ingles, en contextos sociales y laborales vinculados al programa de estudios</v>
      </c>
    </row>
    <row r="35" spans="1:13" ht="36" customHeight="1" x14ac:dyDescent="0.2">
      <c r="A35" s="602"/>
      <c r="B35" s="193" t="str">
        <f>Capacidades!M89</f>
        <v>C1.I3 Dialoga  con diversos interlocutores en medios presenciales y virtuales,  en el idioma inglés, con asertividad,   sin estereotipos de género u otros, en contextos sociales y laborales al programa de estudios.</v>
      </c>
      <c r="C35" s="192" t="s">
        <v>580</v>
      </c>
      <c r="D35" s="589"/>
      <c r="E35" s="589"/>
      <c r="F35" s="589"/>
      <c r="G35" s="589"/>
      <c r="H35" s="589"/>
      <c r="I35" s="589"/>
      <c r="J35" s="589"/>
      <c r="K35" s="589"/>
      <c r="L35" s="595"/>
      <c r="M35" s="100" t="str">
        <f t="shared" si="1"/>
        <v>C1.I3 Dialoga  con diversos interlocutores en medios presenciales y virtuales,  en el idioma inglés, con asertividad,   sin estereotipos de género u otros, en contextos sociales y laborales al programa de estudios.</v>
      </c>
    </row>
    <row r="36" spans="1:13" ht="48" x14ac:dyDescent="0.2">
      <c r="A36" s="602"/>
      <c r="B36" s="193" t="str">
        <f>Capacidades!M95</f>
        <v>C1.I1 Explora  su entorno  para identificar ideas de mejora significativas u originales a problemas,  necesidades u oportunidades de su contexto social, cultural y productivo.</v>
      </c>
      <c r="C36" s="192" t="s">
        <v>581</v>
      </c>
      <c r="D36" s="589"/>
      <c r="E36" s="589"/>
      <c r="F36" s="589"/>
      <c r="G36" s="589"/>
      <c r="H36" s="589"/>
      <c r="I36" s="589"/>
      <c r="J36" s="589"/>
      <c r="K36" s="589"/>
      <c r="L36" s="595"/>
      <c r="M36" s="100" t="str">
        <f t="shared" si="1"/>
        <v>C1.I1 Explora  su entorno  para identificar ideas de mejora significativas u originales a problemas,  necesidades u oportunidades de su contexto social, cultural y productivo.</v>
      </c>
    </row>
    <row r="37" spans="1:13" ht="60" x14ac:dyDescent="0.2">
      <c r="A37" s="602"/>
      <c r="B37" s="193" t="str">
        <f>Capacidades!M98</f>
        <v xml:space="preserve">C2.I1 Plantea  el esquema del proyecto de innovación tecnológica considerando el propósito y  solución del problema central identificado.  </v>
      </c>
      <c r="C37" s="192" t="s">
        <v>582</v>
      </c>
      <c r="D37" s="589"/>
      <c r="E37" s="589"/>
      <c r="F37" s="589"/>
      <c r="G37" s="589"/>
      <c r="H37" s="589"/>
      <c r="I37" s="589"/>
      <c r="J37" s="589"/>
      <c r="K37" s="589"/>
      <c r="L37" s="595"/>
      <c r="M37" s="100" t="str">
        <f t="shared" si="1"/>
        <v xml:space="preserve">C2.I1 Plantea  el esquema del proyecto de innovación tecnológica considerando el propósito y  solución del problema central identificado.  </v>
      </c>
    </row>
    <row r="38" spans="1:13" ht="72" x14ac:dyDescent="0.2">
      <c r="A38" s="602"/>
      <c r="B38" s="193" t="str">
        <f>Capacidades!M100</f>
        <v>C2.I3 Propone  la transferencia tecnológica a la sociedad evaluando los resultados de la aplicación en el mercado laboral y su funcionalidad  teniendo en cuenta la responsabilidad social de las instituciones educativas de Educación superior</v>
      </c>
      <c r="C38" s="192" t="s">
        <v>583</v>
      </c>
      <c r="D38" s="590"/>
      <c r="E38" s="590"/>
      <c r="F38" s="590"/>
      <c r="G38" s="590"/>
      <c r="H38" s="590"/>
      <c r="I38" s="590"/>
      <c r="J38" s="590"/>
      <c r="K38" s="590"/>
      <c r="L38" s="596"/>
      <c r="M38" s="100" t="str">
        <f t="shared" si="1"/>
        <v>C2.I3 Propone  la transferencia tecnológica a la sociedad evaluando los resultados de la aplicación en el mercado laboral y su funcionalidad  teniendo en cuenta la responsabilidad social de las instituciones educativas de Educación superior</v>
      </c>
    </row>
    <row r="39" spans="1:13" ht="36" customHeight="1" x14ac:dyDescent="0.2">
      <c r="A39" s="601" t="str">
        <f>Capacidades!L53</f>
        <v xml:space="preserve">CE3.C2 Utilizar software de ofimática de acuerdo al programa de estudios, considerando las necesidades de sistematización de la información. </v>
      </c>
      <c r="B39" s="193" t="str">
        <f>Capacidades!M102</f>
        <v>C1.I2 Interpreta  la rentabilidad de un negocio.  haciendo uso de parámetros empresariales para jerarquizar la oportunidad económica</v>
      </c>
      <c r="C39" s="192" t="s">
        <v>584</v>
      </c>
      <c r="D39" s="588" t="str">
        <f>Organización_Modular!F23</f>
        <v>Ofimática</v>
      </c>
      <c r="E39" s="588" t="str">
        <f>Organización_Modular!G23</f>
        <v>II</v>
      </c>
      <c r="F39" s="588">
        <f>Organización_Modular!H23</f>
        <v>1</v>
      </c>
      <c r="G39" s="588">
        <f>Organización_Modular!I23</f>
        <v>1</v>
      </c>
      <c r="H39" s="588">
        <f>SUM(F39:G39)</f>
        <v>2</v>
      </c>
      <c r="I39" s="588">
        <f>F39*16</f>
        <v>16</v>
      </c>
      <c r="J39" s="588">
        <f>G39*32</f>
        <v>32</v>
      </c>
      <c r="K39" s="588">
        <f>SUM(I39:J39)</f>
        <v>48</v>
      </c>
      <c r="L39" s="591" t="s">
        <v>589</v>
      </c>
      <c r="M39" s="100" t="str">
        <f t="shared" si="1"/>
        <v>C1.I2 Interpreta  la rentabilidad de un negocio.  haciendo uso de parámetros empresariales para jerarquizar la oportunidad económica</v>
      </c>
    </row>
    <row r="40" spans="1:13" ht="36" x14ac:dyDescent="0.2">
      <c r="A40" s="602"/>
      <c r="B40" s="193" t="str">
        <f>Capacidades!M105</f>
        <v>C2.I2 Elabora  un plan de producción, organización y financiamiento  evaluando la ubicación, fuentes de financiamiento y costos.</v>
      </c>
      <c r="C40" s="192" t="s">
        <v>585</v>
      </c>
      <c r="D40" s="589"/>
      <c r="E40" s="589"/>
      <c r="F40" s="589"/>
      <c r="G40" s="589"/>
      <c r="H40" s="589"/>
      <c r="I40" s="589"/>
      <c r="J40" s="589"/>
      <c r="K40" s="589"/>
      <c r="L40" s="592"/>
      <c r="M40" s="100" t="str">
        <f t="shared" si="1"/>
        <v>C2.I2 Elabora  un plan de producción, organización y financiamiento  evaluando la ubicación, fuentes de financiamiento y costos.</v>
      </c>
    </row>
    <row r="41" spans="1:13" ht="24" x14ac:dyDescent="0.2">
      <c r="A41" s="602"/>
      <c r="B41" s="193" t="str">
        <f>Capacidades!M106</f>
        <v>C2.I3 Implementa  el plan de negocios de manera piloto .  evaluando el resultado</v>
      </c>
      <c r="C41" s="192" t="s">
        <v>586</v>
      </c>
      <c r="D41" s="590"/>
      <c r="E41" s="590"/>
      <c r="F41" s="590"/>
      <c r="G41" s="590"/>
      <c r="H41" s="590"/>
      <c r="I41" s="590"/>
      <c r="J41" s="590"/>
      <c r="K41" s="590"/>
      <c r="L41" s="593"/>
      <c r="M41" s="100" t="str">
        <f t="shared" si="1"/>
        <v>C2.I3 Implementa  el plan de negocios de manera piloto .  evaluando el resultado</v>
      </c>
    </row>
    <row r="42" spans="1:13" ht="15.75" x14ac:dyDescent="0.2">
      <c r="A42" s="572" t="s">
        <v>100</v>
      </c>
      <c r="B42" s="572"/>
      <c r="C42" s="572"/>
      <c r="D42" s="572"/>
      <c r="E42" s="572"/>
      <c r="F42" s="572"/>
      <c r="G42" s="572"/>
      <c r="H42" s="572"/>
      <c r="I42" s="572"/>
      <c r="J42" s="572"/>
      <c r="K42" s="572"/>
      <c r="L42" s="572"/>
      <c r="M42" s="100" t="str">
        <f>A42</f>
        <v xml:space="preserve">COMPETENCIAS PARA LA EMPLEABILIDAD INCORPORADAS COMO CONTENIDO  TRANSVERSAL </v>
      </c>
    </row>
    <row r="43" spans="1:13" ht="24" customHeight="1" x14ac:dyDescent="0.2">
      <c r="A43" s="581" t="str">
        <f>'M1'!A47:L47</f>
        <v xml:space="preserve">CE1: Comunicación efectiva.- Expresar y comprender de manera clara, conceptos, ideas y sentimientos, hechos y opiniones para comunicarse e interactuar con otras personas en contextos sociales y laborales diversos.
 CE2: Herramientas informáticas.- Utilizar de manera adecuada las diferentes herramientas informáticas de las TIC para buscar y analizar información, comunicarse con otros y realizar procedimientos o tareas vinculados al área profesional, de acuerdo a los requerimientos de su entorno laboral. </v>
      </c>
      <c r="B43" s="581"/>
      <c r="C43" s="581"/>
      <c r="D43" s="581"/>
      <c r="E43" s="581"/>
      <c r="F43" s="581"/>
      <c r="G43" s="581"/>
      <c r="H43" s="581"/>
      <c r="I43" s="581"/>
      <c r="J43" s="581"/>
      <c r="K43" s="581"/>
      <c r="L43" s="581"/>
      <c r="M43" s="100" t="str">
        <f t="shared" ref="M43:M53" si="2">A43</f>
        <v xml:space="preserve">CE1: Comunicación efectiva.- Expresar y comprender de manera clara, conceptos, ideas y sentimientos, hechos y opiniones para comunicarse e interactuar con otras personas en contextos sociales y laborales diversos.
 CE2: Herramientas informáticas.- Utilizar de manera adecuada las diferentes herramientas informáticas de las TIC para buscar y analizar información, comunicarse con otros y realizar procedimientos o tareas vinculados al área profesional, de acuerdo a los requerimientos de su entorno laboral. </v>
      </c>
    </row>
    <row r="44" spans="1:13" ht="24" customHeight="1" x14ac:dyDescent="0.2">
      <c r="A44" s="581" t="str">
        <f>'M1'!A48:L48</f>
        <v xml:space="preserve"> CE2:  Tecnologías de la Información.- Manejar herramientas informáticas de las TIC para buscar y analizar información, comunicarse y realizar procedimientos o tareas vinculados al área profesional, de acuerdo con los requerimientos de su entorno laboral.</v>
      </c>
      <c r="B44" s="581"/>
      <c r="C44" s="581"/>
      <c r="D44" s="581"/>
      <c r="E44" s="581"/>
      <c r="F44" s="581"/>
      <c r="G44" s="581"/>
      <c r="H44" s="581"/>
      <c r="I44" s="581"/>
      <c r="J44" s="581"/>
      <c r="K44" s="581"/>
      <c r="L44" s="581"/>
      <c r="M44" s="100" t="str">
        <f t="shared" si="2"/>
        <v xml:space="preserve"> CE2:  Tecnologías de la Información.- Manejar herramientas informáticas de las TIC para buscar y analizar información, comunicarse y realizar procedimientos o tareas vinculados al área profesional, de acuerdo con los requerimientos de su entorno laboral.</v>
      </c>
    </row>
    <row r="45" spans="1:13" ht="25.5" customHeight="1" x14ac:dyDescent="0.2">
      <c r="A45" s="541" t="s">
        <v>86</v>
      </c>
      <c r="B45" s="541"/>
      <c r="C45" s="541" t="s">
        <v>85</v>
      </c>
      <c r="D45" s="541"/>
      <c r="E45" s="541"/>
      <c r="F45" s="541"/>
      <c r="G45" s="541"/>
      <c r="H45" s="541"/>
      <c r="I45" s="541"/>
      <c r="J45" s="541"/>
      <c r="K45" s="541"/>
      <c r="L45" s="541"/>
      <c r="M45" s="100" t="str">
        <f t="shared" si="2"/>
        <v>CAPACIDADES A FORTALECER</v>
      </c>
    </row>
    <row r="46" spans="1:13" ht="45" customHeight="1" x14ac:dyDescent="0.2">
      <c r="A46" s="581" t="str">
        <f>Capacidades!O35</f>
        <v xml:space="preserve">UC8.C1 Verificar  los parámetros de los  sistemas de calidad  en producción de alimentos,  según protocolos de la  empresa y los parámetros de los  sistemas de calidad  en producción de alimentos,  según protocolos de la  empresa </v>
      </c>
      <c r="B46" s="581"/>
      <c r="C46" s="558" t="s">
        <v>587</v>
      </c>
      <c r="D46" s="559"/>
      <c r="E46" s="559"/>
      <c r="F46" s="559"/>
      <c r="G46" s="559"/>
      <c r="H46" s="559"/>
      <c r="I46" s="559"/>
      <c r="J46" s="559"/>
      <c r="K46" s="559"/>
      <c r="L46" s="560"/>
      <c r="M46" s="100" t="str">
        <f t="shared" si="2"/>
        <v xml:space="preserve">UC8.C1 Verificar  los parámetros de los  sistemas de calidad  en producción de alimentos,  según protocolos de la  empresa y los parámetros de los  sistemas de calidad  en producción de alimentos,  según protocolos de la  empresa </v>
      </c>
    </row>
    <row r="47" spans="1:13" ht="32.25" customHeight="1" x14ac:dyDescent="0.2">
      <c r="A47" s="581" t="str">
        <f>Capacidades!O38</f>
        <v xml:space="preserve">UC8.C2 Implementar los  análisis control de calidad ( físicos químicos, sensorial y microbiológicos)en el proceso de productivo de alimentos.    </v>
      </c>
      <c r="B47" s="581"/>
      <c r="C47" s="561"/>
      <c r="D47" s="562"/>
      <c r="E47" s="562"/>
      <c r="F47" s="562"/>
      <c r="G47" s="562"/>
      <c r="H47" s="562"/>
      <c r="I47" s="562"/>
      <c r="J47" s="562"/>
      <c r="K47" s="562"/>
      <c r="L47" s="563"/>
      <c r="M47" s="100" t="str">
        <f t="shared" si="2"/>
        <v xml:space="preserve">UC8.C2 Implementar los  análisis control de calidad ( físicos químicos, sensorial y microbiológicos)en el proceso de productivo de alimentos.    </v>
      </c>
    </row>
    <row r="48" spans="1:13" ht="28.5" customHeight="1" x14ac:dyDescent="0.2">
      <c r="A48" s="581" t="str">
        <f>Capacidades!O40</f>
        <v xml:space="preserve"> UC8.C3  Manejar instrumentos y equipos utilizados en el control de calidad ,    considerando aspectos relacionados con la seguridad y salud ocupacional y manejo ambiental    </v>
      </c>
      <c r="B48" s="581"/>
      <c r="C48" s="561"/>
      <c r="D48" s="562"/>
      <c r="E48" s="562"/>
      <c r="F48" s="562"/>
      <c r="G48" s="562"/>
      <c r="H48" s="562"/>
      <c r="I48" s="562"/>
      <c r="J48" s="562"/>
      <c r="K48" s="562"/>
      <c r="L48" s="563"/>
      <c r="M48" s="100" t="str">
        <f t="shared" si="2"/>
        <v xml:space="preserve"> UC8.C3  Manejar instrumentos y equipos utilizados en el control de calidad ,    considerando aspectos relacionados con la seguridad y salud ocupacional y manejo ambiental    </v>
      </c>
    </row>
    <row r="49" spans="1:13" ht="27" customHeight="1" x14ac:dyDescent="0.2">
      <c r="A49" s="581" t="str">
        <f>Capacidades!O43</f>
        <v>UC8.C4 Realizar a toma de muestra en la cadena de producción de alimentos considerando los protocolos y normativa vigente</v>
      </c>
      <c r="B49" s="581"/>
      <c r="C49" s="561"/>
      <c r="D49" s="562"/>
      <c r="E49" s="562"/>
      <c r="F49" s="562"/>
      <c r="G49" s="562"/>
      <c r="H49" s="562"/>
      <c r="I49" s="562"/>
      <c r="J49" s="562"/>
      <c r="K49" s="562"/>
      <c r="L49" s="563"/>
      <c r="M49" s="100" t="str">
        <f t="shared" si="2"/>
        <v>UC8.C4 Realizar a toma de muestra en la cadena de producción de alimentos considerando los protocolos y normativa vigente</v>
      </c>
    </row>
    <row r="50" spans="1:13" ht="30" customHeight="1" x14ac:dyDescent="0.2">
      <c r="A50" s="581" t="str">
        <f>Capacidades!O87</f>
        <v xml:space="preserve"> CE2.C1 Comunicar informacion personal, conceptos, deas, sentimientos y hechos, en el idioma ingles, de manera presencial y virtual, aplicando gramatica y vocabulario tècnico sin estereotipo de gènero.                                                                     </v>
      </c>
      <c r="B50" s="581"/>
      <c r="C50" s="561"/>
      <c r="D50" s="562"/>
      <c r="E50" s="562"/>
      <c r="F50" s="562"/>
      <c r="G50" s="562"/>
      <c r="H50" s="562"/>
      <c r="I50" s="562"/>
      <c r="J50" s="562"/>
      <c r="K50" s="562"/>
      <c r="L50" s="563"/>
      <c r="M50" s="100" t="str">
        <f t="shared" si="2"/>
        <v xml:space="preserve"> CE2.C1 Comunicar informacion personal, conceptos, deas, sentimientos y hechos, en el idioma ingles, de manera presencial y virtual, aplicando gramatica y vocabulario tècnico sin estereotipo de gènero.                                                                     </v>
      </c>
    </row>
    <row r="51" spans="1:13" ht="59.25" customHeight="1" x14ac:dyDescent="0.2">
      <c r="A51" s="581" t="str">
        <f>Capacidades!O101</f>
        <v xml:space="preserve">CE7.C1 Focalizar oportunidades de negocio, vinculadas a su programa de estudios que sean rentables y sostenibles en el tiempo, utilizando métodos e instrumentos de estudio de mercado.    CE7.C2 Formular planes de negocio identificando procesos y metodología considerando normas administrativas y contables, así como de protección al autor de instancias gubernamentales. </v>
      </c>
      <c r="B51" s="581"/>
      <c r="C51" s="561"/>
      <c r="D51" s="562"/>
      <c r="E51" s="562"/>
      <c r="F51" s="562"/>
      <c r="G51" s="562"/>
      <c r="H51" s="562"/>
      <c r="I51" s="562"/>
      <c r="J51" s="562"/>
      <c r="K51" s="562"/>
      <c r="L51" s="563"/>
      <c r="M51" s="100" t="str">
        <f t="shared" si="2"/>
        <v xml:space="preserve">CE7.C1 Focalizar oportunidades de negocio, vinculadas a su programa de estudios que sean rentables y sostenibles en el tiempo, utilizando métodos e instrumentos de estudio de mercado.    CE7.C2 Formular planes de negocio identificando procesos y metodología considerando normas administrativas y contables, así como de protección al autor de instancias gubernamentales. </v>
      </c>
    </row>
    <row r="52" spans="1:13" s="56" customFormat="1" ht="18" customHeight="1" x14ac:dyDescent="0.2">
      <c r="A52" s="572" t="str">
        <f>'M1'!A57:L57</f>
        <v>EXPERIENCIAS FORMATIVAS EN SITUACIONES REALES DE TRABAJO (EFSRT)</v>
      </c>
      <c r="B52" s="572"/>
      <c r="C52" s="572"/>
      <c r="D52" s="572"/>
      <c r="E52" s="572"/>
      <c r="F52" s="572"/>
      <c r="G52" s="572"/>
      <c r="H52" s="572"/>
      <c r="I52" s="572"/>
      <c r="J52" s="572"/>
      <c r="K52" s="572"/>
      <c r="L52" s="572"/>
      <c r="M52" s="100" t="str">
        <f t="shared" si="2"/>
        <v>EXPERIENCIAS FORMATIVAS EN SITUACIONES REALES DE TRABAJO (EFSRT)</v>
      </c>
    </row>
    <row r="53" spans="1:13" s="56" customFormat="1" ht="18.75" customHeight="1" x14ac:dyDescent="0.2">
      <c r="A53" s="187" t="str">
        <f>'M1'!A58</f>
        <v>LUGAR PARA EL DESARROLLO DE LA EFSRT</v>
      </c>
      <c r="B53" s="187" t="str">
        <f>'M1'!B58</f>
        <v>AMBIENTES/ÁREAS (1)</v>
      </c>
      <c r="C53" s="573" t="str">
        <f>'M1'!C58:J58</f>
        <v>DESCRIPCIÓN DE LA ESTRATEGIA PARA LA IMPLEMENTACIÓN DE LA EFSRT (2)</v>
      </c>
      <c r="D53" s="573"/>
      <c r="E53" s="573"/>
      <c r="F53" s="573"/>
      <c r="G53" s="573"/>
      <c r="H53" s="573"/>
      <c r="I53" s="573"/>
      <c r="J53" s="573"/>
      <c r="K53" s="187" t="str">
        <f>'M1'!K58</f>
        <v>CRÉDITOS</v>
      </c>
      <c r="L53" s="187" t="str">
        <f>'M1'!L58</f>
        <v>HORAS (P)</v>
      </c>
      <c r="M53" s="100" t="str">
        <f t="shared" si="2"/>
        <v>LUGAR PARA EL DESARROLLO DE LA EFSRT</v>
      </c>
    </row>
    <row r="54" spans="1:13" s="56" customFormat="1" ht="181.5" customHeight="1" x14ac:dyDescent="0.2">
      <c r="A54" s="257" t="s">
        <v>132</v>
      </c>
      <c r="B54" s="242" t="s">
        <v>993</v>
      </c>
      <c r="C54" s="533" t="s">
        <v>983</v>
      </c>
      <c r="D54" s="534"/>
      <c r="E54" s="534"/>
      <c r="F54" s="534"/>
      <c r="G54" s="534"/>
      <c r="H54" s="534"/>
      <c r="I54" s="534"/>
      <c r="J54" s="582"/>
      <c r="K54" s="586">
        <v>3</v>
      </c>
      <c r="L54" s="584">
        <f>K54*32</f>
        <v>96</v>
      </c>
      <c r="M54" s="100" t="str">
        <f>C54</f>
        <v xml:space="preserve">De organización
PROYECTOS PRODUCTIVOS DE BIENES Y SERVICIOS
1. Se realizan mediante el desarrollo de proyectos productivos de bienes y servicios desarrollados en el IES los cuales deben estar vinculados al entorno productivo en las áreas de recepción, selección, clasificación y acondicionamiento de materias primas, y que constituyen en el medio para el desarrollo de capacidades vinculado al Módulo formativo de un plan de estudios determinado.
El proyecto productivo desarrolla un conjunto de actividades interrelacionadas que ofrecen al mercado un producto o servicios en el lapso de un tiempo definido.
El proyecto Productivo incorpora estudiantes de diferentes niveles de capacidades y de otros Programas de estudios de acuerdo al plan de producción. 
2. Mediante el desarrollo de actividades conexas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De ejecución 
El plan de EFSRT contiene las capacidades del Módulo formativo a fortalecer, las actividades, desempeños y responsabilidades a realizar por el estudiante y el tiempo de ejecución, debe ser aprobado por el IES en coordinación con el Programa de estudios.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v>
      </c>
    </row>
    <row r="55" spans="1:13" s="56" customFormat="1" ht="181.5" customHeight="1" x14ac:dyDescent="0.2">
      <c r="A55" s="254" t="s">
        <v>133</v>
      </c>
      <c r="B55" s="242" t="s">
        <v>994</v>
      </c>
      <c r="C55" s="535"/>
      <c r="D55" s="536"/>
      <c r="E55" s="536"/>
      <c r="F55" s="536"/>
      <c r="G55" s="536"/>
      <c r="H55" s="536"/>
      <c r="I55" s="536"/>
      <c r="J55" s="583"/>
      <c r="K55" s="587"/>
      <c r="L55" s="585"/>
      <c r="M55" s="100">
        <f>C55</f>
        <v>0</v>
      </c>
    </row>
    <row r="56" spans="1:13" x14ac:dyDescent="0.2">
      <c r="A56" s="148" t="s">
        <v>132</v>
      </c>
      <c r="B56" s="149" t="s">
        <v>136</v>
      </c>
      <c r="M56" s="101"/>
    </row>
    <row r="57" spans="1:13" x14ac:dyDescent="0.2">
      <c r="A57" s="148" t="s">
        <v>133</v>
      </c>
      <c r="B57" s="149" t="s">
        <v>137</v>
      </c>
      <c r="M57" s="101"/>
    </row>
    <row r="58" spans="1:13" x14ac:dyDescent="0.2">
      <c r="A58" s="148"/>
      <c r="B58" s="149" t="s">
        <v>140</v>
      </c>
    </row>
    <row r="59" spans="1:13" x14ac:dyDescent="0.2">
      <c r="A59" s="148"/>
      <c r="B59" s="149" t="s">
        <v>138</v>
      </c>
    </row>
    <row r="60" spans="1:13" x14ac:dyDescent="0.2">
      <c r="A60" s="148"/>
      <c r="B60" s="149" t="s">
        <v>139</v>
      </c>
    </row>
    <row r="61" spans="1:13" x14ac:dyDescent="0.2">
      <c r="A61" s="138"/>
      <c r="B61" s="149" t="s">
        <v>141</v>
      </c>
    </row>
  </sheetData>
  <sheetProtection formatRows="0" autoFilter="0"/>
  <autoFilter ref="A16:M55">
    <filterColumn colId="5" showButton="0"/>
    <filterColumn colId="8" showButton="0"/>
  </autoFilter>
  <mergeCells count="116">
    <mergeCell ref="I26:I28"/>
    <mergeCell ref="J26:J28"/>
    <mergeCell ref="K26:K28"/>
    <mergeCell ref="L26:L28"/>
    <mergeCell ref="A33:A38"/>
    <mergeCell ref="A39:A41"/>
    <mergeCell ref="D39:D41"/>
    <mergeCell ref="E39:E41"/>
    <mergeCell ref="F39:F41"/>
    <mergeCell ref="G39:G41"/>
    <mergeCell ref="H39:H41"/>
    <mergeCell ref="I39:I41"/>
    <mergeCell ref="J39:J41"/>
    <mergeCell ref="H33:H38"/>
    <mergeCell ref="I33:I38"/>
    <mergeCell ref="J33:J38"/>
    <mergeCell ref="B31:B32"/>
    <mergeCell ref="C31:C32"/>
    <mergeCell ref="D31:D32"/>
    <mergeCell ref="A31:A32"/>
    <mergeCell ref="A30:L30"/>
    <mergeCell ref="F31:G31"/>
    <mergeCell ref="H31:H32"/>
    <mergeCell ref="I31:J31"/>
    <mergeCell ref="M16:M17"/>
    <mergeCell ref="A29:L29"/>
    <mergeCell ref="D18:D20"/>
    <mergeCell ref="E18:E20"/>
    <mergeCell ref="F18:F20"/>
    <mergeCell ref="G18:G20"/>
    <mergeCell ref="H18:H20"/>
    <mergeCell ref="I18:I20"/>
    <mergeCell ref="J18:J20"/>
    <mergeCell ref="A23:A25"/>
    <mergeCell ref="A18:A20"/>
    <mergeCell ref="A21:A22"/>
    <mergeCell ref="A26:A28"/>
    <mergeCell ref="K18:K20"/>
    <mergeCell ref="L18:L20"/>
    <mergeCell ref="D21:D22"/>
    <mergeCell ref="G21:G22"/>
    <mergeCell ref="H21:H22"/>
    <mergeCell ref="I21:I22"/>
    <mergeCell ref="J21:J22"/>
    <mergeCell ref="K21:K22"/>
    <mergeCell ref="L21:L22"/>
    <mergeCell ref="D23:D25"/>
    <mergeCell ref="E23:E25"/>
    <mergeCell ref="I11:L11"/>
    <mergeCell ref="L16:L17"/>
    <mergeCell ref="K39:K41"/>
    <mergeCell ref="L39:L41"/>
    <mergeCell ref="D33:D38"/>
    <mergeCell ref="E33:E38"/>
    <mergeCell ref="F33:F38"/>
    <mergeCell ref="G33:G38"/>
    <mergeCell ref="F23:F25"/>
    <mergeCell ref="G23:G25"/>
    <mergeCell ref="H23:H25"/>
    <mergeCell ref="I23:I25"/>
    <mergeCell ref="J23:J25"/>
    <mergeCell ref="K23:K25"/>
    <mergeCell ref="L23:L25"/>
    <mergeCell ref="E21:E22"/>
    <mergeCell ref="F21:F22"/>
    <mergeCell ref="K33:K38"/>
    <mergeCell ref="L33:L38"/>
    <mergeCell ref="D26:D28"/>
    <mergeCell ref="E26:E28"/>
    <mergeCell ref="F26:F28"/>
    <mergeCell ref="G26:G28"/>
    <mergeCell ref="H26:H28"/>
    <mergeCell ref="A1:L1"/>
    <mergeCell ref="B3:C3"/>
    <mergeCell ref="F3:H3"/>
    <mergeCell ref="I3:L3"/>
    <mergeCell ref="F5:H5"/>
    <mergeCell ref="I5:L5"/>
    <mergeCell ref="H16:H17"/>
    <mergeCell ref="E16:E17"/>
    <mergeCell ref="I16:J16"/>
    <mergeCell ref="K16:K17"/>
    <mergeCell ref="A16:A17"/>
    <mergeCell ref="B16:B17"/>
    <mergeCell ref="C16:C17"/>
    <mergeCell ref="F7:H7"/>
    <mergeCell ref="I7:L7"/>
    <mergeCell ref="F9:H9"/>
    <mergeCell ref="I9:L9"/>
    <mergeCell ref="B11:C11"/>
    <mergeCell ref="A14:L14"/>
    <mergeCell ref="B15:L15"/>
    <mergeCell ref="D16:D17"/>
    <mergeCell ref="F16:G16"/>
    <mergeCell ref="A13:L13"/>
    <mergeCell ref="F11:H11"/>
    <mergeCell ref="K31:K32"/>
    <mergeCell ref="L31:L32"/>
    <mergeCell ref="E31:E32"/>
    <mergeCell ref="A44:L44"/>
    <mergeCell ref="A45:B45"/>
    <mergeCell ref="C45:L45"/>
    <mergeCell ref="A42:L42"/>
    <mergeCell ref="A43:L43"/>
    <mergeCell ref="C54:J55"/>
    <mergeCell ref="A46:B46"/>
    <mergeCell ref="C46:L51"/>
    <mergeCell ref="A47:B47"/>
    <mergeCell ref="A48:B48"/>
    <mergeCell ref="A49:B49"/>
    <mergeCell ref="A50:B50"/>
    <mergeCell ref="A51:B51"/>
    <mergeCell ref="A52:L52"/>
    <mergeCell ref="C53:J53"/>
    <mergeCell ref="L54:L55"/>
    <mergeCell ref="K54:K55"/>
  </mergeCells>
  <conditionalFormatting sqref="C46:L51 C18:C28 C33:C41 L39">
    <cfRule type="containsBlanks" dxfId="40" priority="7">
      <formula>LEN(TRIM(C18))=0</formula>
    </cfRule>
  </conditionalFormatting>
  <conditionalFormatting sqref="C54">
    <cfRule type="containsBlanks" dxfId="39" priority="5">
      <formula>LEN(TRIM(C54))=0</formula>
    </cfRule>
  </conditionalFormatting>
  <conditionalFormatting sqref="A54">
    <cfRule type="containsBlanks" dxfId="38" priority="4">
      <formula>LEN(TRIM(A54))=0</formula>
    </cfRule>
  </conditionalFormatting>
  <conditionalFormatting sqref="B54">
    <cfRule type="containsBlanks" dxfId="37" priority="3">
      <formula>LEN(TRIM(B54))=0</formula>
    </cfRule>
  </conditionalFormatting>
  <conditionalFormatting sqref="B55">
    <cfRule type="containsBlanks" dxfId="36" priority="2">
      <formula>LEN(TRIM(B55))=0</formula>
    </cfRule>
  </conditionalFormatting>
  <conditionalFormatting sqref="L18">
    <cfRule type="containsBlanks" dxfId="35" priority="1">
      <formula>LEN(TRIM(L18))=0</formula>
    </cfRule>
  </conditionalFormatting>
  <dataValidations count="1">
    <dataValidation type="list" allowBlank="1" showInputMessage="1" showErrorMessage="1" sqref="A54">
      <formula1>$A$65:$A$66</formula1>
    </dataValidation>
  </dataValidations>
  <pageMargins left="0.23622047244094491" right="0.19685039370078741" top="0.74803149606299213" bottom="0.74803149606299213" header="0.31496062992125984" footer="0.31496062992125984"/>
  <pageSetup paperSize="9" scale="65" orientation="landscape" r:id="rId1"/>
  <ignoredErrors>
    <ignoredError sqref="A43:C44 M19:M20 D43:L44 M21:M22 M23:M25 M26:M28 M29:M38 M39:M41 M42:M44 M45:M51 M52:M53"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Q95"/>
  <sheetViews>
    <sheetView showGridLines="0" topLeftCell="B53" zoomScale="90" zoomScaleNormal="90" workbookViewId="0">
      <selection activeCell="B88" sqref="B88"/>
    </sheetView>
  </sheetViews>
  <sheetFormatPr baseColWidth="10" defaultRowHeight="12.75" x14ac:dyDescent="0.2"/>
  <cols>
    <col min="1" max="1" width="39.7109375" style="57" customWidth="1"/>
    <col min="2" max="2" width="41.7109375" style="118" customWidth="1"/>
    <col min="3" max="3" width="45.7109375" style="118" customWidth="1"/>
    <col min="4" max="4" width="22.7109375" style="58" customWidth="1"/>
    <col min="5" max="5" width="5.7109375" style="58" customWidth="1"/>
    <col min="6" max="7" width="6.7109375" style="57" customWidth="1"/>
    <col min="8" max="8" width="8.7109375" style="57" customWidth="1"/>
    <col min="9" max="10" width="6.7109375" style="57" customWidth="1"/>
    <col min="11" max="11" width="8.7109375" style="57" customWidth="1"/>
    <col min="12" max="12" width="20.7109375" style="57" customWidth="1"/>
    <col min="13" max="13" width="9.42578125" style="3" customWidth="1"/>
    <col min="14" max="16384" width="11.42578125" style="3"/>
  </cols>
  <sheetData>
    <row r="1" spans="1:13" s="56" customFormat="1" ht="18.75" x14ac:dyDescent="0.2">
      <c r="A1" s="537" t="str">
        <f>'M2'!A1:L1</f>
        <v>ORGANIZACIÓN DE LOS ELEMENTOS DEL MÓDULO</v>
      </c>
      <c r="B1" s="537"/>
      <c r="C1" s="537"/>
      <c r="D1" s="537"/>
      <c r="E1" s="537"/>
      <c r="F1" s="537"/>
      <c r="G1" s="537"/>
      <c r="H1" s="537"/>
      <c r="I1" s="537"/>
      <c r="J1" s="537"/>
      <c r="K1" s="537"/>
      <c r="L1" s="537"/>
    </row>
    <row r="2" spans="1:13" s="56" customFormat="1" ht="15.75" x14ac:dyDescent="0.2">
      <c r="A2" s="98"/>
      <c r="B2" s="98"/>
      <c r="C2" s="98"/>
      <c r="D2" s="98"/>
      <c r="E2" s="98"/>
      <c r="F2" s="98"/>
      <c r="G2" s="98"/>
      <c r="H2" s="98"/>
      <c r="I2" s="98"/>
      <c r="J2" s="98"/>
      <c r="K2" s="98"/>
      <c r="L2" s="98"/>
    </row>
    <row r="3" spans="1:13" s="2" customFormat="1" ht="25.5" customHeight="1" x14ac:dyDescent="0.2">
      <c r="A3" s="13" t="s">
        <v>38</v>
      </c>
      <c r="B3" s="377" t="str">
        <f>Perfil_Egreso!B3</f>
        <v>Instituto de educación superior público "Catalina Buendía de Pecho"</v>
      </c>
      <c r="C3" s="377"/>
      <c r="D3" s="11"/>
      <c r="E3" s="11"/>
      <c r="F3" s="512" t="s">
        <v>62</v>
      </c>
      <c r="G3" s="512"/>
      <c r="H3" s="513"/>
      <c r="I3" s="509" t="str">
        <f>Perfil_Egreso!E3</f>
        <v>563619</v>
      </c>
      <c r="J3" s="510"/>
      <c r="K3" s="510"/>
      <c r="L3" s="511"/>
    </row>
    <row r="4" spans="1:13" s="2" customFormat="1" ht="15" customHeight="1" x14ac:dyDescent="0.2">
      <c r="A4" s="168"/>
      <c r="B4" s="168"/>
      <c r="C4" s="14"/>
      <c r="D4" s="14"/>
      <c r="E4" s="14"/>
      <c r="F4" s="11"/>
      <c r="G4" s="11"/>
      <c r="H4" s="11"/>
      <c r="I4" s="11"/>
      <c r="J4" s="11"/>
      <c r="K4" s="11"/>
      <c r="L4" s="11"/>
    </row>
    <row r="5" spans="1:13" s="2" customFormat="1" ht="26.25" customHeight="1" x14ac:dyDescent="0.2">
      <c r="A5" s="13" t="s">
        <v>42</v>
      </c>
      <c r="B5" s="170" t="str">
        <f>Perfil_Egreso!B5</f>
        <v>Industrias Manufactureras</v>
      </c>
      <c r="C5" s="15" t="s">
        <v>43</v>
      </c>
      <c r="D5" s="7" t="str">
        <f>Perfil_Egreso!D5</f>
        <v>Industrias Alimentarias, bebidas y tabaco</v>
      </c>
      <c r="E5" s="16"/>
      <c r="F5" s="514" t="s">
        <v>44</v>
      </c>
      <c r="G5" s="514"/>
      <c r="H5" s="515"/>
      <c r="I5" s="487" t="str">
        <f>Perfil_Egreso!B7</f>
        <v>Elaboración de Productos Alimenticios</v>
      </c>
      <c r="J5" s="520"/>
      <c r="K5" s="520"/>
      <c r="L5" s="488"/>
    </row>
    <row r="6" spans="1:13" ht="12.75" customHeight="1" x14ac:dyDescent="0.2">
      <c r="A6" s="171"/>
      <c r="B6" s="171"/>
      <c r="C6" s="17"/>
      <c r="D6" s="17"/>
      <c r="E6" s="17"/>
      <c r="F6" s="11"/>
      <c r="G6" s="11"/>
      <c r="H6" s="11"/>
      <c r="I6" s="18"/>
      <c r="J6" s="18"/>
      <c r="K6" s="18"/>
      <c r="L6" s="18"/>
    </row>
    <row r="7" spans="1:13" ht="24" customHeight="1" x14ac:dyDescent="0.2">
      <c r="A7" s="171" t="str">
        <f>Perfil_Egreso!A11</f>
        <v>DENOMINACIÓN DEL PROGRAMA DE ESTUDIOS SEGÚN CNOF (según corresponda)</v>
      </c>
      <c r="B7" s="165" t="str">
        <f>Perfil_Egreso!B11</f>
        <v>Industrias Alimentarias</v>
      </c>
      <c r="C7" s="19" t="s">
        <v>46</v>
      </c>
      <c r="D7" s="8" t="str">
        <f>Perfil_Egreso!E11</f>
        <v>CO610-3-001</v>
      </c>
      <c r="E7" s="20"/>
      <c r="F7" s="512" t="str">
        <f>Perfil_Egreso!A9</f>
        <v>DENOMINACIÓN VARIANTE</v>
      </c>
      <c r="G7" s="512"/>
      <c r="H7" s="513"/>
      <c r="I7" s="487">
        <f>Perfil_Egreso!B9</f>
        <v>0</v>
      </c>
      <c r="J7" s="520"/>
      <c r="K7" s="520"/>
      <c r="L7" s="488"/>
    </row>
    <row r="8" spans="1:13" ht="12.75" customHeight="1" x14ac:dyDescent="0.2">
      <c r="A8" s="21"/>
      <c r="B8" s="21"/>
      <c r="C8" s="21"/>
      <c r="D8" s="21"/>
      <c r="E8" s="21"/>
      <c r="F8" s="11"/>
      <c r="G8" s="11"/>
      <c r="H8" s="11"/>
      <c r="I8" s="18"/>
      <c r="J8" s="18"/>
      <c r="K8" s="18"/>
      <c r="L8" s="18"/>
    </row>
    <row r="9" spans="1:13" ht="23.25" customHeight="1" x14ac:dyDescent="0.2">
      <c r="A9" s="23" t="str">
        <f>Perfil_Egreso!A13</f>
        <v>FORMACIÓN**</v>
      </c>
      <c r="B9" s="165">
        <f>Perfil_Egreso!B13</f>
        <v>0</v>
      </c>
      <c r="C9" s="24" t="s">
        <v>6</v>
      </c>
      <c r="D9" s="7">
        <f>Itinerario!W17</f>
        <v>3264</v>
      </c>
      <c r="E9" s="25"/>
      <c r="F9" s="516" t="s">
        <v>35</v>
      </c>
      <c r="G9" s="516"/>
      <c r="H9" s="517"/>
      <c r="I9" s="487">
        <f>Itinerario!T17</f>
        <v>121</v>
      </c>
      <c r="J9" s="520"/>
      <c r="K9" s="520"/>
      <c r="L9" s="488"/>
    </row>
    <row r="10" spans="1:13" ht="12.75" customHeight="1" x14ac:dyDescent="0.2">
      <c r="A10" s="26"/>
      <c r="B10" s="26"/>
      <c r="C10" s="26"/>
      <c r="D10" s="21"/>
      <c r="E10" s="21"/>
      <c r="F10" s="18"/>
      <c r="G10" s="18"/>
      <c r="H10" s="18"/>
      <c r="I10" s="18"/>
      <c r="J10" s="18"/>
      <c r="K10" s="18"/>
      <c r="L10" s="18"/>
    </row>
    <row r="11" spans="1:13" ht="27" customHeight="1" x14ac:dyDescent="0.2">
      <c r="A11" s="27" t="str">
        <f>Perfil_Egreso!C13</f>
        <v>MODALIDAD DEL SERVICIO EDUCATIVO</v>
      </c>
      <c r="B11" s="545" t="str">
        <f>Perfil_Egreso!D13</f>
        <v>Presencial</v>
      </c>
      <c r="C11" s="546"/>
      <c r="D11" s="18"/>
      <c r="E11" s="18"/>
      <c r="F11" s="518" t="str">
        <f>Perfil_Egreso!A15</f>
        <v>NIVEL FORMATIVO</v>
      </c>
      <c r="G11" s="518"/>
      <c r="H11" s="519"/>
      <c r="I11" s="487" t="str">
        <f>Perfil_Egreso!B15</f>
        <v>Profesional técnico</v>
      </c>
      <c r="J11" s="520"/>
      <c r="K11" s="520"/>
      <c r="L11" s="488"/>
    </row>
    <row r="12" spans="1:13" s="56" customFormat="1" ht="8.25" customHeight="1" x14ac:dyDescent="0.2">
      <c r="A12" s="28"/>
      <c r="B12" s="28"/>
      <c r="C12" s="28"/>
      <c r="D12" s="28"/>
      <c r="E12" s="28"/>
      <c r="F12" s="28"/>
      <c r="G12" s="28"/>
      <c r="H12" s="28"/>
      <c r="I12" s="28"/>
      <c r="J12" s="28"/>
      <c r="K12" s="28"/>
      <c r="L12" s="28"/>
    </row>
    <row r="13" spans="1:13" ht="18.75" customHeight="1" x14ac:dyDescent="0.2">
      <c r="A13" s="538" t="s">
        <v>98</v>
      </c>
      <c r="B13" s="538"/>
      <c r="C13" s="538"/>
      <c r="D13" s="538"/>
      <c r="E13" s="538"/>
      <c r="F13" s="538"/>
      <c r="G13" s="538"/>
      <c r="H13" s="538"/>
      <c r="I13" s="538"/>
      <c r="J13" s="538"/>
      <c r="K13" s="538"/>
      <c r="L13" s="538"/>
    </row>
    <row r="14" spans="1:13" ht="78.75" customHeight="1" x14ac:dyDescent="0.2">
      <c r="A14" s="539" t="str">
        <f>Organización_Modular!C25</f>
        <v>UC3: Acondicionar la materia prima de acuerdo al plan de producción, procedimientos de la empresa, las buenas prácticas de manufactura (BPM) y teniendo en cuenta la normativa vigente.
UC4: Realizar pre tratamiento de la materia prima de acuerdo a sus características y según el plan de producción, procedimientos de la empresa, las buenas prácticas de manufactura (BPM) y teniendo en cuenta la normativa vigente
UC5: Efectuar el proceso de transformación de la materia prima, de acuerdo al flujo de producción y controles de calidad, procedimientos de la empresa, las buenas prácticas de manufactura (BPM) y teniendo en cuenta la normativa vigente.</v>
      </c>
      <c r="B14" s="539"/>
      <c r="C14" s="539"/>
      <c r="D14" s="539"/>
      <c r="E14" s="539"/>
      <c r="F14" s="539"/>
      <c r="G14" s="539"/>
      <c r="H14" s="539"/>
      <c r="I14" s="539"/>
      <c r="J14" s="539"/>
      <c r="K14" s="539"/>
      <c r="L14" s="539"/>
    </row>
    <row r="15" spans="1:13" ht="21" x14ac:dyDescent="0.2">
      <c r="A15" s="185" t="s">
        <v>97</v>
      </c>
      <c r="B15" s="540" t="str">
        <f>Organización_Modular!A25</f>
        <v>Módulo 3: Procesos de productos alimentarios</v>
      </c>
      <c r="C15" s="540"/>
      <c r="D15" s="540"/>
      <c r="E15" s="540"/>
      <c r="F15" s="540"/>
      <c r="G15" s="540"/>
      <c r="H15" s="540"/>
      <c r="I15" s="540"/>
      <c r="J15" s="540"/>
      <c r="K15" s="540"/>
      <c r="L15" s="540"/>
    </row>
    <row r="16" spans="1:13" ht="18" customHeight="1" x14ac:dyDescent="0.2">
      <c r="A16" s="541" t="s">
        <v>96</v>
      </c>
      <c r="B16" s="543" t="s">
        <v>95</v>
      </c>
      <c r="C16" s="541" t="s">
        <v>91</v>
      </c>
      <c r="D16" s="541" t="s">
        <v>0</v>
      </c>
      <c r="E16" s="541" t="s">
        <v>61</v>
      </c>
      <c r="F16" s="541" t="s">
        <v>84</v>
      </c>
      <c r="G16" s="541"/>
      <c r="H16" s="541" t="s">
        <v>84</v>
      </c>
      <c r="I16" s="541" t="s">
        <v>90</v>
      </c>
      <c r="J16" s="541"/>
      <c r="K16" s="541" t="s">
        <v>90</v>
      </c>
      <c r="L16" s="541" t="s">
        <v>94</v>
      </c>
      <c r="M16" s="550" t="s">
        <v>107</v>
      </c>
    </row>
    <row r="17" spans="1:17" ht="15.75" customHeight="1" x14ac:dyDescent="0.2">
      <c r="A17" s="542"/>
      <c r="B17" s="544"/>
      <c r="C17" s="542"/>
      <c r="D17" s="542"/>
      <c r="E17" s="542"/>
      <c r="F17" s="229" t="s">
        <v>88</v>
      </c>
      <c r="G17" s="229" t="s">
        <v>87</v>
      </c>
      <c r="H17" s="542"/>
      <c r="I17" s="229" t="s">
        <v>88</v>
      </c>
      <c r="J17" s="229" t="s">
        <v>87</v>
      </c>
      <c r="K17" s="542"/>
      <c r="L17" s="542"/>
      <c r="M17" s="550"/>
    </row>
    <row r="18" spans="1:17" ht="56.25" customHeight="1" x14ac:dyDescent="0.2">
      <c r="A18" s="531" t="str">
        <f>Capacidades!L57</f>
        <v xml:space="preserve">UC3. C1 Evaluar los cambios fisicoquímicos y organolépticos de la materia prima ,   según las operaciones preliminares  y de pretratamiento.     </v>
      </c>
      <c r="B18" s="228" t="str">
        <f>Capacidades!M57</f>
        <v>C1.I1  Identifica  la variación de cada uno de los componentes de las características fisicoquímicas y organolépticas de la materia prima para la elaboración de productos</v>
      </c>
      <c r="C18" s="221" t="s">
        <v>590</v>
      </c>
      <c r="D18" s="549" t="str">
        <f>Organización_Modular!F25</f>
        <v>Fundamentos de las operaciones preliminares y pre tratamiento</v>
      </c>
      <c r="E18" s="549" t="str">
        <f>Organización_Modular!G25</f>
        <v>III</v>
      </c>
      <c r="F18" s="549">
        <f>Organización_Modular!H25</f>
        <v>2</v>
      </c>
      <c r="G18" s="549">
        <f>Organización_Modular!I25</f>
        <v>2</v>
      </c>
      <c r="H18" s="549">
        <f>SUM(F18:G18)</f>
        <v>4</v>
      </c>
      <c r="I18" s="549">
        <f>F18*16</f>
        <v>32</v>
      </c>
      <c r="J18" s="549">
        <f>G18*32</f>
        <v>64</v>
      </c>
      <c r="K18" s="549">
        <f>SUM(I18:J18)</f>
        <v>96</v>
      </c>
      <c r="L18" s="610" t="s">
        <v>1168</v>
      </c>
      <c r="M18" s="100" t="str">
        <f>B18</f>
        <v>C1.I1  Identifica  la variación de cada uno de los componentes de las características fisicoquímicas y organolépticas de la materia prima para la elaboración de productos</v>
      </c>
    </row>
    <row r="19" spans="1:17" ht="48.75" customHeight="1" x14ac:dyDescent="0.2">
      <c r="A19" s="531"/>
      <c r="B19" s="228" t="str">
        <f>Capacidades!M58</f>
        <v>C1.I2  Selecciona   adecuadamente las materias primas  destinadas  a las operaciones preliminares y de pretratamiento</v>
      </c>
      <c r="C19" s="221" t="s">
        <v>591</v>
      </c>
      <c r="D19" s="549"/>
      <c r="E19" s="549"/>
      <c r="F19" s="549"/>
      <c r="G19" s="549"/>
      <c r="H19" s="549"/>
      <c r="I19" s="549"/>
      <c r="J19" s="549"/>
      <c r="K19" s="549"/>
      <c r="L19" s="611"/>
      <c r="M19" s="100" t="str">
        <f t="shared" ref="M19:M34" si="0">B19</f>
        <v>C1.I2  Selecciona   adecuadamente las materias primas  destinadas  a las operaciones preliminares y de pretratamiento</v>
      </c>
      <c r="Q19" s="300"/>
    </row>
    <row r="20" spans="1:17" ht="55.5" customHeight="1" x14ac:dyDescent="0.2">
      <c r="A20" s="531" t="str">
        <f>Capacidades!L59</f>
        <v xml:space="preserve">UC3.C2  Ejecutar  las operaciones de  preliminares de acondicionamiento de la materia prima , de acuerdo  a las línea  de producción  y BPM        </v>
      </c>
      <c r="B20" s="228" t="str">
        <f>Capacidades!M59</f>
        <v>C2.I1  Despacha la materia prima acondicionada a la línea de producción asignada,  de acuerdo al plan de producción y procedimientos establecidos por la empresa</v>
      </c>
      <c r="C20" s="221" t="s">
        <v>592</v>
      </c>
      <c r="D20" s="549" t="str">
        <f>Organización_Modular!F26</f>
        <v>Operaciones de acondicionamiento de materia prima</v>
      </c>
      <c r="E20" s="549" t="str">
        <f>Organización_Modular!G26</f>
        <v>III</v>
      </c>
      <c r="F20" s="549">
        <f>Organización_Modular!H26</f>
        <v>1</v>
      </c>
      <c r="G20" s="549">
        <f>Organización_Modular!I26</f>
        <v>3</v>
      </c>
      <c r="H20" s="549">
        <f>SUM(F20:G20)</f>
        <v>4</v>
      </c>
      <c r="I20" s="549">
        <f>F20*16</f>
        <v>16</v>
      </c>
      <c r="J20" s="549">
        <f>G20*32</f>
        <v>96</v>
      </c>
      <c r="K20" s="549">
        <f>SUM(I20:J20)</f>
        <v>112</v>
      </c>
      <c r="L20" s="610" t="s">
        <v>1180</v>
      </c>
      <c r="M20" s="100" t="str">
        <f t="shared" si="0"/>
        <v>C2.I1  Despacha la materia prima acondicionada a la línea de producción asignada,  de acuerdo al plan de producción y procedimientos establecidos por la empresa</v>
      </c>
      <c r="Q20" s="300"/>
    </row>
    <row r="21" spans="1:17" ht="42.75" customHeight="1" x14ac:dyDescent="0.2">
      <c r="A21" s="531"/>
      <c r="B21" s="228" t="str">
        <f>Capacidades!M60</f>
        <v>C2.I2 Abastece las materias primas acondicionadas de acuerdo a las línea de producción</v>
      </c>
      <c r="C21" s="221" t="s">
        <v>593</v>
      </c>
      <c r="D21" s="549"/>
      <c r="E21" s="549"/>
      <c r="F21" s="549"/>
      <c r="G21" s="549"/>
      <c r="H21" s="549"/>
      <c r="I21" s="549"/>
      <c r="J21" s="549"/>
      <c r="K21" s="549"/>
      <c r="L21" s="611"/>
      <c r="M21" s="100" t="str">
        <f t="shared" si="0"/>
        <v>C2.I2 Abastece las materias primas acondicionadas de acuerdo a las línea de producción</v>
      </c>
      <c r="Q21" s="300"/>
    </row>
    <row r="22" spans="1:17" ht="69" customHeight="1" x14ac:dyDescent="0.2">
      <c r="A22" s="531" t="str">
        <f>Capacidades!L61</f>
        <v xml:space="preserve">UC4.C2  Ejecutar  las operaciones de  preliminares de acondicionamiento de la materia prima ,  de acuerdo  a las línea  de producción  y BPM        </v>
      </c>
      <c r="B22" s="228" t="str">
        <f>Capacidades!M61</f>
        <v>C2.I11 Opera   materiales y equipos para el pre tratamiento de la materia prima según el plan de producción, manual de buenas prácticas de manufactura (BPM)   de acuerdo al protocolo de la empresa.</v>
      </c>
      <c r="C22" s="221" t="s">
        <v>594</v>
      </c>
      <c r="D22" s="549" t="str">
        <f>Organización_Modular!F27</f>
        <v>Tratamiento térmico</v>
      </c>
      <c r="E22" s="549" t="str">
        <f>Organización_Modular!G27</f>
        <v>III</v>
      </c>
      <c r="F22" s="549">
        <f>Organización_Modular!H27</f>
        <v>1</v>
      </c>
      <c r="G22" s="549">
        <f>Organización_Modular!I27</f>
        <v>3</v>
      </c>
      <c r="H22" s="549">
        <f>SUM(F22:G22)</f>
        <v>4</v>
      </c>
      <c r="I22" s="549">
        <f>F22*16</f>
        <v>16</v>
      </c>
      <c r="J22" s="549">
        <f>G22*32</f>
        <v>96</v>
      </c>
      <c r="K22" s="549">
        <f>SUM(I22:J22)</f>
        <v>112</v>
      </c>
      <c r="L22" s="610" t="s">
        <v>1179</v>
      </c>
      <c r="M22" s="100" t="str">
        <f t="shared" si="0"/>
        <v>C2.I11 Opera   materiales y equipos para el pre tratamiento de la materia prima según el plan de producción, manual de buenas prácticas de manufactura (BPM)   de acuerdo al protocolo de la empresa.</v>
      </c>
      <c r="Q22" s="300"/>
    </row>
    <row r="23" spans="1:17" ht="70.5" customHeight="1" x14ac:dyDescent="0.2">
      <c r="A23" s="531"/>
      <c r="B23" s="228" t="str">
        <f>Capacidades!M62</f>
        <v>C2.I12 Controla  los parámetros del desarrollo de los distintos procesos detectando los que no se ajustan a los estandarizados y proponiendo medidas correctivas a quien corresponda  (presión, tiempo, temperatura, velocidad, vacío, viscosidad, concentración).</v>
      </c>
      <c r="C23" s="221" t="s">
        <v>595</v>
      </c>
      <c r="D23" s="549"/>
      <c r="E23" s="549"/>
      <c r="F23" s="549"/>
      <c r="G23" s="549"/>
      <c r="H23" s="549"/>
      <c r="I23" s="549"/>
      <c r="J23" s="549"/>
      <c r="K23" s="549"/>
      <c r="L23" s="611"/>
      <c r="M23" s="100" t="str">
        <f t="shared" si="0"/>
        <v>C2.I12 Controla  los parámetros del desarrollo de los distintos procesos detectando los que no se ajustan a los estandarizados y proponiendo medidas correctivas a quien corresponda  (presión, tiempo, temperatura, velocidad, vacío, viscosidad, concentración).</v>
      </c>
      <c r="Q23" s="47"/>
    </row>
    <row r="24" spans="1:17" ht="90.75" customHeight="1" x14ac:dyDescent="0.2">
      <c r="A24" s="531" t="str">
        <f>Capacidades!L63</f>
        <v xml:space="preserve">UC5.C1   Operar  maquinas y equipos  de procesamiento de alimentos ,  considerando  los manuales de operación,  seguridad personal  y  la inocuidad de los alimentos.     </v>
      </c>
      <c r="B24" s="228" t="str">
        <f>Capacidades!M63</f>
        <v>C1.I1   Identifica  los riesgos de la operación de las máquinas y equipos, considerando las  normas de seguridad y BPM</v>
      </c>
      <c r="C24" s="221" t="s">
        <v>596</v>
      </c>
      <c r="D24" s="549" t="str">
        <f>Organización_Modular!F28</f>
        <v>Maquinas y equipos para procesamiento de alimentos</v>
      </c>
      <c r="E24" s="549" t="str">
        <f>Organización_Modular!G28</f>
        <v>III</v>
      </c>
      <c r="F24" s="549">
        <f>Organización_Modular!H28</f>
        <v>1</v>
      </c>
      <c r="G24" s="549">
        <f>Organización_Modular!I28</f>
        <v>3</v>
      </c>
      <c r="H24" s="549">
        <f>SUM(F24:G24)</f>
        <v>4</v>
      </c>
      <c r="I24" s="549">
        <f>F24*16</f>
        <v>16</v>
      </c>
      <c r="J24" s="549">
        <f>G24*32</f>
        <v>96</v>
      </c>
      <c r="K24" s="549">
        <f>SUM(I24:J24)</f>
        <v>112</v>
      </c>
      <c r="L24" s="336" t="s">
        <v>1181</v>
      </c>
      <c r="M24" s="100" t="str">
        <f t="shared" si="0"/>
        <v>C1.I1   Identifica  los riesgos de la operación de las máquinas y equipos, considerando las  normas de seguridad y BPM</v>
      </c>
    </row>
    <row r="25" spans="1:17" ht="99" customHeight="1" x14ac:dyDescent="0.2">
      <c r="A25" s="531"/>
      <c r="B25" s="228" t="str">
        <f>Capacidades!M64</f>
        <v>C1.I2 Opera   materiales y equipos para el pre tratamiento de la materia prima según el plan de producción, manual de buenas prácticas de manufactura (BPM)   considerando los manuales de operación y protocolos de la empresa.</v>
      </c>
      <c r="C25" s="221" t="s">
        <v>597</v>
      </c>
      <c r="D25" s="549"/>
      <c r="E25" s="549"/>
      <c r="F25" s="549"/>
      <c r="G25" s="549"/>
      <c r="H25" s="549"/>
      <c r="I25" s="549"/>
      <c r="J25" s="549"/>
      <c r="K25" s="549"/>
      <c r="L25" s="336"/>
      <c r="M25" s="100" t="str">
        <f t="shared" si="0"/>
        <v>C1.I2 Opera   materiales y equipos para el pre tratamiento de la materia prima según el plan de producción, manual de buenas prácticas de manufactura (BPM)   considerando los manuales de operación y protocolos de la empresa.</v>
      </c>
    </row>
    <row r="26" spans="1:17" ht="149.25" customHeight="1" x14ac:dyDescent="0.2">
      <c r="A26" s="531"/>
      <c r="B26" s="228" t="str">
        <f>Capacidades!M65</f>
        <v>C1.I3 Verifica   el funcionamiento de máquinas, equipos, instrumentos y utensilios utilizados en la industria alimentaria,  de acuerdo a procedimientos establecidos</v>
      </c>
      <c r="C26" s="221" t="s">
        <v>598</v>
      </c>
      <c r="D26" s="549"/>
      <c r="E26" s="549"/>
      <c r="F26" s="549"/>
      <c r="G26" s="549"/>
      <c r="H26" s="549"/>
      <c r="I26" s="549"/>
      <c r="J26" s="549"/>
      <c r="K26" s="549"/>
      <c r="L26" s="336"/>
      <c r="M26" s="100" t="str">
        <f t="shared" si="0"/>
        <v>C1.I3 Verifica   el funcionamiento de máquinas, equipos, instrumentos y utensilios utilizados en la industria alimentaria,  de acuerdo a procedimientos establecidos</v>
      </c>
    </row>
    <row r="27" spans="1:17" ht="102" customHeight="1" x14ac:dyDescent="0.2">
      <c r="A27" s="531" t="str">
        <f>Capacidades!L66</f>
        <v xml:space="preserve">UC5.C2  Determinar  los rendimientos en las operaciones unitarias , considerando el flujo de proceso.      </v>
      </c>
      <c r="B27" s="228" t="str">
        <f>Capacidades!M66</f>
        <v>C2.I1 Determina los balances de materia y rendimiento  en las operaciones unitarias aplicadas  a la industria de alimentos</v>
      </c>
      <c r="C27" s="221" t="s">
        <v>599</v>
      </c>
      <c r="D27" s="549" t="str">
        <f>Organización_Modular!F29</f>
        <v>Balance de materia y energia</v>
      </c>
      <c r="E27" s="549" t="str">
        <f>Organización_Modular!G29</f>
        <v>IV</v>
      </c>
      <c r="F27" s="549">
        <f>Organización_Modular!H29</f>
        <v>1</v>
      </c>
      <c r="G27" s="549">
        <f>Organización_Modular!I29</f>
        <v>2</v>
      </c>
      <c r="H27" s="549">
        <f>SUM(F27:G27)</f>
        <v>3</v>
      </c>
      <c r="I27" s="549">
        <f>F27*16</f>
        <v>16</v>
      </c>
      <c r="J27" s="549">
        <f>G27*32</f>
        <v>64</v>
      </c>
      <c r="K27" s="549">
        <f>SUM(I27:J27)</f>
        <v>80</v>
      </c>
      <c r="L27" s="610" t="s">
        <v>1169</v>
      </c>
      <c r="M27" s="100" t="str">
        <f t="shared" si="0"/>
        <v>C2.I1 Determina los balances de materia y rendimiento  en las operaciones unitarias aplicadas  a la industria de alimentos</v>
      </c>
    </row>
    <row r="28" spans="1:17" ht="48" customHeight="1" x14ac:dyDescent="0.2">
      <c r="A28" s="531"/>
      <c r="B28" s="228" t="str">
        <f>Capacidades!M67</f>
        <v>C2.I2 Aplica las variables en los cálculos en las operaciones unitarias  para determinar la capacidad de equipos</v>
      </c>
      <c r="C28" s="221" t="s">
        <v>600</v>
      </c>
      <c r="D28" s="549"/>
      <c r="E28" s="549"/>
      <c r="F28" s="549"/>
      <c r="G28" s="549"/>
      <c r="H28" s="549"/>
      <c r="I28" s="549"/>
      <c r="J28" s="549"/>
      <c r="K28" s="549"/>
      <c r="L28" s="611"/>
      <c r="M28" s="100" t="str">
        <f t="shared" si="0"/>
        <v>C2.I2 Aplica las variables en los cálculos en las operaciones unitarias  para determinar la capacidad de equipos</v>
      </c>
    </row>
    <row r="29" spans="1:17" ht="39.75" customHeight="1" x14ac:dyDescent="0.2">
      <c r="A29" s="531" t="str">
        <f>Capacidades!L68</f>
        <v xml:space="preserve">UC5.C3.  Planificar a producción mediante la aplicación de  diagrama de flujos, sistema de costos, gestión  logística  de acuerdo a los procesos productivos      </v>
      </c>
      <c r="B29" s="228" t="str">
        <f>Capacidades!M68</f>
        <v>C1.I1  Elabora diagramas de flujo del proceso productivo  de acuerdo a industria</v>
      </c>
      <c r="C29" s="221" t="s">
        <v>1152</v>
      </c>
      <c r="D29" s="549" t="str">
        <f>Organización_Modular!F30</f>
        <v>Planificación de la producción</v>
      </c>
      <c r="E29" s="549" t="str">
        <f>Organización_Modular!G30</f>
        <v>V</v>
      </c>
      <c r="F29" s="549">
        <f>Organización_Modular!H30</f>
        <v>1</v>
      </c>
      <c r="G29" s="549">
        <f>Organización_Modular!I30</f>
        <v>1</v>
      </c>
      <c r="H29" s="549">
        <f>SUM(F29:G29)</f>
        <v>2</v>
      </c>
      <c r="I29" s="549">
        <f>F29*16</f>
        <v>16</v>
      </c>
      <c r="J29" s="549">
        <f>G29*32</f>
        <v>32</v>
      </c>
      <c r="K29" s="549">
        <f>SUM(I29:J29)</f>
        <v>48</v>
      </c>
      <c r="L29" s="336" t="s">
        <v>1170</v>
      </c>
      <c r="M29" s="100" t="str">
        <f t="shared" si="0"/>
        <v>C1.I1  Elabora diagramas de flujo del proceso productivo  de acuerdo a industria</v>
      </c>
    </row>
    <row r="30" spans="1:17" ht="67.5" customHeight="1" x14ac:dyDescent="0.2">
      <c r="A30" s="531"/>
      <c r="B30" s="228" t="str">
        <f>Capacidades!M69</f>
        <v>C1.I2 Calcula costos de producción  de acuerdo al proceso</v>
      </c>
      <c r="C30" s="221" t="s">
        <v>601</v>
      </c>
      <c r="D30" s="549"/>
      <c r="E30" s="549"/>
      <c r="F30" s="549"/>
      <c r="G30" s="549"/>
      <c r="H30" s="549"/>
      <c r="I30" s="549"/>
      <c r="J30" s="549"/>
      <c r="K30" s="549"/>
      <c r="L30" s="336"/>
      <c r="M30" s="100" t="str">
        <f t="shared" si="0"/>
        <v>C1.I2 Calcula costos de producción  de acuerdo al proceso</v>
      </c>
    </row>
    <row r="31" spans="1:17" ht="236.25" customHeight="1" x14ac:dyDescent="0.2">
      <c r="A31" s="531"/>
      <c r="B31" s="228" t="str">
        <f>Capacidades!M70</f>
        <v>C1.I3 Aplica  sistemas de gestión logística de acuerdo al  proceso productivo</v>
      </c>
      <c r="C31" s="221" t="s">
        <v>602</v>
      </c>
      <c r="D31" s="549"/>
      <c r="E31" s="549"/>
      <c r="F31" s="549"/>
      <c r="G31" s="549"/>
      <c r="H31" s="549"/>
      <c r="I31" s="549"/>
      <c r="J31" s="549"/>
      <c r="K31" s="549"/>
      <c r="L31" s="336"/>
      <c r="M31" s="100" t="str">
        <f t="shared" si="0"/>
        <v>C1.I3 Aplica  sistemas de gestión logística de acuerdo al  proceso productivo</v>
      </c>
    </row>
    <row r="32" spans="1:17" ht="48" x14ac:dyDescent="0.2">
      <c r="A32" s="531" t="str">
        <f>Capacidades!L71</f>
        <v xml:space="preserve">UC5.C3. Procesar  productos frutas, Hortalizas  y legumbres,   de acuerdo al Reglamento sobre Vigilancia y Control Sanitario de Alimentos (DS N° 007-98/SA)  y normativa aplicable,    siguiendo las indicaciones de las fórmulas especificadas en el plan de producción.    </v>
      </c>
      <c r="B32" s="228" t="str">
        <f>Capacidades!M71</f>
        <v>C3.I1   Dosifica insumos para la elaboración de productos alimenticios  según los requerimientos de producción y teniendo en cuenta la normativa vigente.</v>
      </c>
      <c r="C32" s="221" t="s">
        <v>603</v>
      </c>
      <c r="D32" s="549" t="str">
        <f>Organización_Modular!F31</f>
        <v>Elaboración de productos a base de frutas, hortalizas y legumbres</v>
      </c>
      <c r="E32" s="549" t="str">
        <f>Organización_Modular!G31</f>
        <v>IV</v>
      </c>
      <c r="F32" s="549">
        <f>Organización_Modular!H31</f>
        <v>1</v>
      </c>
      <c r="G32" s="549">
        <f>Organización_Modular!I31</f>
        <v>4</v>
      </c>
      <c r="H32" s="549">
        <f>SUM(F32:G32)</f>
        <v>5</v>
      </c>
      <c r="I32" s="549">
        <f>F32*16</f>
        <v>16</v>
      </c>
      <c r="J32" s="549">
        <f>G32*32</f>
        <v>128</v>
      </c>
      <c r="K32" s="549">
        <f>SUM(I32:J32)</f>
        <v>144</v>
      </c>
      <c r="L32" s="336" t="s">
        <v>1182</v>
      </c>
      <c r="M32" s="100" t="str">
        <f t="shared" si="0"/>
        <v>C3.I1   Dosifica insumos para la elaboración de productos alimenticios  según los requerimientos de producción y teniendo en cuenta la normativa vigente.</v>
      </c>
    </row>
    <row r="33" spans="1:13" ht="217.5" customHeight="1" x14ac:dyDescent="0.2">
      <c r="A33" s="531"/>
      <c r="B33" s="228" t="str">
        <f>Capacidades!M72</f>
        <v>C3.I2 Elabora  jugos, compotas, jaleas, mermeladas, almibares, salsas, encurtidos y/o deshidratados de frutas, hortalizas y legumbres,  según el requerimiento de producción y estándares de calidad buenas prácticas de manufactura (BPM) y teniendo en cuenta la normativa vigente.</v>
      </c>
      <c r="C33" s="221" t="s">
        <v>604</v>
      </c>
      <c r="D33" s="549"/>
      <c r="E33" s="549"/>
      <c r="F33" s="549"/>
      <c r="G33" s="549"/>
      <c r="H33" s="549"/>
      <c r="I33" s="549"/>
      <c r="J33" s="549"/>
      <c r="K33" s="549"/>
      <c r="L33" s="336"/>
      <c r="M33" s="100" t="str">
        <f t="shared" si="0"/>
        <v>C3.I2 Elabora  jugos, compotas, jaleas, mermeladas, almibares, salsas, encurtidos y/o deshidratados de frutas, hortalizas y legumbres,  según el requerimiento de producción y estándares de calidad buenas prácticas de manufactura (BPM) y teniendo en cuenta la normativa vigente.</v>
      </c>
    </row>
    <row r="34" spans="1:13" ht="61.5" customHeight="1" x14ac:dyDescent="0.2">
      <c r="A34" s="531"/>
      <c r="B34" s="228" t="str">
        <f>Capacidades!M73</f>
        <v>C3.I3 Controla os parámetros del desarrollo de los distintos procesos detectando los que no se ajustan a los estandarizados y proponiendo medidas correctivas a quien corresponda (presión, tiempo, temperatura, velocidad, vacío, viscosidad, concentración).</v>
      </c>
      <c r="C34" s="221" t="s">
        <v>605</v>
      </c>
      <c r="D34" s="549"/>
      <c r="E34" s="549"/>
      <c r="F34" s="549"/>
      <c r="G34" s="549"/>
      <c r="H34" s="549"/>
      <c r="I34" s="549"/>
      <c r="J34" s="549"/>
      <c r="K34" s="549"/>
      <c r="L34" s="336"/>
      <c r="M34" s="100" t="str">
        <f t="shared" si="0"/>
        <v>C3.I3 Controla os parámetros del desarrollo de los distintos procesos detectando los que no se ajustan a los estandarizados y proponiendo medidas correctivas a quien corresponda (presión, tiempo, temperatura, velocidad, vacío, viscosidad, concentración).</v>
      </c>
    </row>
    <row r="35" spans="1:13" ht="50.25" customHeight="1" x14ac:dyDescent="0.2">
      <c r="A35" s="531" t="str">
        <f>Capacidades!L74</f>
        <v xml:space="preserve">UC5.C4  Procesar productos lácteos,  de acuerdo al Reglamento sobre Vigilancia y Control Sanitario de Alimentos (DS N° 007-98/SA)  y normativa aplicable,   siguiendo las indicaciones de las fórmulas especificadas en el plan de producción.       </v>
      </c>
      <c r="B35" s="228" t="str">
        <f>Capacidades!M74</f>
        <v>C4.I1 Dosifica   insumos para la elaboración de productos alimenticios  según los requerimientos de producción y teniendo en cuenta la normativa vigente.</v>
      </c>
      <c r="C35" s="221" t="s">
        <v>603</v>
      </c>
      <c r="D35" s="549" t="str">
        <f>Organización_Modular!F32</f>
        <v>Elaboración de productos lácteos</v>
      </c>
      <c r="E35" s="549" t="str">
        <f>Organización_Modular!G32</f>
        <v>V</v>
      </c>
      <c r="F35" s="549">
        <f>Organización_Modular!H32</f>
        <v>1</v>
      </c>
      <c r="G35" s="549">
        <f>Organización_Modular!I32</f>
        <v>4</v>
      </c>
      <c r="H35" s="549">
        <f>SUM(F35:G35)</f>
        <v>5</v>
      </c>
      <c r="I35" s="549">
        <f>F35*16</f>
        <v>16</v>
      </c>
      <c r="J35" s="549">
        <f>G35*32</f>
        <v>128</v>
      </c>
      <c r="K35" s="549">
        <f>SUM(I35:J35)</f>
        <v>144</v>
      </c>
      <c r="L35" s="336" t="s">
        <v>1183</v>
      </c>
      <c r="M35" s="100" t="str">
        <f t="shared" ref="M35:M47" si="1">B35</f>
        <v>C4.I1 Dosifica   insumos para la elaboración de productos alimenticios  según los requerimientos de producción y teniendo en cuenta la normativa vigente.</v>
      </c>
    </row>
    <row r="36" spans="1:13" ht="260.25" customHeight="1" x14ac:dyDescent="0.2">
      <c r="A36" s="531"/>
      <c r="B36" s="228" t="str">
        <f>Capacidades!M75</f>
        <v>C4.I2 Elabora   leche pasteurizada y derivados lácteos  de acuerdo al Reglamento sobre Vigilancia y Control Sanitario de Alimentos (DS N° 007-98/SA)  y normativa aplicable,      siguiendo las indicaciones de las fórmulas especificadas en el plan de producción.</v>
      </c>
      <c r="C36" s="221" t="s">
        <v>606</v>
      </c>
      <c r="D36" s="549"/>
      <c r="E36" s="549"/>
      <c r="F36" s="549"/>
      <c r="G36" s="549"/>
      <c r="H36" s="549"/>
      <c r="I36" s="549"/>
      <c r="J36" s="549"/>
      <c r="K36" s="549"/>
      <c r="L36" s="336"/>
      <c r="M36" s="100" t="str">
        <f t="shared" si="1"/>
        <v>C4.I2 Elabora   leche pasteurizada y derivados lácteos  de acuerdo al Reglamento sobre Vigilancia y Control Sanitario de Alimentos (DS N° 007-98/SA)  y normativa aplicable,      siguiendo las indicaciones de las fórmulas especificadas en el plan de producción.</v>
      </c>
    </row>
    <row r="37" spans="1:13" ht="72.75" customHeight="1" x14ac:dyDescent="0.2">
      <c r="A37" s="531"/>
      <c r="B37" s="228" t="str">
        <f>Capacidades!M76</f>
        <v>C4.I3 Controla los parámetros del desarrollo de los distintos procesos detectando los que no se ajustan a los estandarizados y proponiendo medidas correctivas a quien corresponda   (presión, tiempo, temperatura, velocidad, vacío, viscosidad, concentración).</v>
      </c>
      <c r="C37" s="221" t="s">
        <v>607</v>
      </c>
      <c r="D37" s="549"/>
      <c r="E37" s="549"/>
      <c r="F37" s="549"/>
      <c r="G37" s="549"/>
      <c r="H37" s="549"/>
      <c r="I37" s="549"/>
      <c r="J37" s="549"/>
      <c r="K37" s="549"/>
      <c r="L37" s="336"/>
      <c r="M37" s="100" t="str">
        <f t="shared" si="1"/>
        <v>C4.I3 Controla los parámetros del desarrollo de los distintos procesos detectando los que no se ajustan a los estandarizados y proponiendo medidas correctivas a quien corresponda   (presión, tiempo, temperatura, velocidad, vacío, viscosidad, concentración).</v>
      </c>
    </row>
    <row r="38" spans="1:13" ht="53.25" customHeight="1" x14ac:dyDescent="0.2">
      <c r="A38" s="531" t="str">
        <f>Capacidades!L77</f>
        <v xml:space="preserve">UC5.C5  Procesar  productos cárnicos e hidrobiológicos,   de acuerdo al Reglamento sobre Vigilancia y Control Sanitario de Alimentos (DS N° 007-98/SA)  y normativa aplicable, siguiendo las indicaciones de las fórmulas especificadas en el plan de producción.     </v>
      </c>
      <c r="B38" s="228" t="str">
        <f>Capacidades!M77</f>
        <v>C5.I1 Dosifica   insumos para la elaboración de productos alimenticios  según los requerimientos de producción y teniendo en cuenta la normativa vigente.</v>
      </c>
      <c r="C38" s="221" t="s">
        <v>611</v>
      </c>
      <c r="D38" s="549" t="str">
        <f>Organización_Modular!F33</f>
        <v>Elaboración de productos cárnicos e hidrobiológicos</v>
      </c>
      <c r="E38" s="549" t="str">
        <f>Organización_Modular!G33</f>
        <v>V</v>
      </c>
      <c r="F38" s="549">
        <f>Organización_Modular!H33</f>
        <v>1</v>
      </c>
      <c r="G38" s="549">
        <f>Organización_Modular!I33</f>
        <v>4</v>
      </c>
      <c r="H38" s="549">
        <f>SUM(F38:G38)</f>
        <v>5</v>
      </c>
      <c r="I38" s="549">
        <f>F38*16</f>
        <v>16</v>
      </c>
      <c r="J38" s="549">
        <f>G38*32</f>
        <v>128</v>
      </c>
      <c r="K38" s="549">
        <f>SUM(I38:J38)</f>
        <v>144</v>
      </c>
      <c r="L38" s="336" t="s">
        <v>1171</v>
      </c>
      <c r="M38" s="100" t="str">
        <f t="shared" si="1"/>
        <v>C5.I1 Dosifica   insumos para la elaboración de productos alimenticios  según los requerimientos de producción y teniendo en cuenta la normativa vigente.</v>
      </c>
    </row>
    <row r="39" spans="1:13" ht="277.5" customHeight="1" x14ac:dyDescent="0.2">
      <c r="A39" s="531"/>
      <c r="B39" s="228" t="str">
        <f>Capacidades!M78</f>
        <v>C5.I2 Elabora productos cárnicos refrigerados, congelados, ahumados, deshidratados y embutidos  de acuerdo al Reglamento sobre Vigilancia y Control Sanitario de Alimentos (DS N° 007-98/SA)  y normativa aplicable, siguiendo las indicaciones de las fórmulas especificadas en el plan de producción.</v>
      </c>
      <c r="C39" s="221" t="s">
        <v>608</v>
      </c>
      <c r="D39" s="549"/>
      <c r="E39" s="549"/>
      <c r="F39" s="549"/>
      <c r="G39" s="549"/>
      <c r="H39" s="549"/>
      <c r="I39" s="549"/>
      <c r="J39" s="549"/>
      <c r="K39" s="549"/>
      <c r="L39" s="336"/>
      <c r="M39" s="100" t="str">
        <f t="shared" si="1"/>
        <v>C5.I2 Elabora productos cárnicos refrigerados, congelados, ahumados, deshidratados y embutidos  de acuerdo al Reglamento sobre Vigilancia y Control Sanitario de Alimentos (DS N° 007-98/SA)  y normativa aplicable, siguiendo las indicaciones de las fórmulas especificadas en el plan de producción.</v>
      </c>
    </row>
    <row r="40" spans="1:13" ht="120" x14ac:dyDescent="0.2">
      <c r="A40" s="531"/>
      <c r="B40" s="228" t="str">
        <f>Capacidades!M79</f>
        <v>C5.I3 Elabora  productos marinos seco-salado, refrigerados congelados, ahumados, conservas 
 de acuerdo al Reglamento sobre Vigilancia y Control Sanitario de Alimentos (DS N° 007-98/SA)  y normativa aplicable,    siguiendo las indicaciones de las fórmulas especificadas en el plan de producción.</v>
      </c>
      <c r="C40" s="221" t="s">
        <v>609</v>
      </c>
      <c r="D40" s="549"/>
      <c r="E40" s="549"/>
      <c r="F40" s="549"/>
      <c r="G40" s="549"/>
      <c r="H40" s="549"/>
      <c r="I40" s="549"/>
      <c r="J40" s="549"/>
      <c r="K40" s="549"/>
      <c r="L40" s="336"/>
      <c r="M40" s="100" t="str">
        <f t="shared" si="1"/>
        <v>C5.I3 Elabora  productos marinos seco-salado, refrigerados congelados, ahumados, conservas 
 de acuerdo al Reglamento sobre Vigilancia y Control Sanitario de Alimentos (DS N° 007-98/SA)  y normativa aplicable,    siguiendo las indicaciones de las fórmulas especificadas en el plan de producción.</v>
      </c>
    </row>
    <row r="41" spans="1:13" ht="90" customHeight="1" x14ac:dyDescent="0.2">
      <c r="A41" s="531"/>
      <c r="B41" s="228" t="str">
        <f>Capacidades!M80</f>
        <v>C5.I4 Controla  los parámetros del desarrollo de los distintos procesos detectando los que no se ajustan a los estandarizados y proponiendo medidas correctivas a quien corresponda   (presión, tiempo, temperatura, velocidad, vacío, viscosidad, concentración).</v>
      </c>
      <c r="C41" s="221" t="s">
        <v>610</v>
      </c>
      <c r="D41" s="549"/>
      <c r="E41" s="549"/>
      <c r="F41" s="549"/>
      <c r="G41" s="549"/>
      <c r="H41" s="549"/>
      <c r="I41" s="549"/>
      <c r="J41" s="549"/>
      <c r="K41" s="549"/>
      <c r="L41" s="336"/>
      <c r="M41" s="100" t="str">
        <f t="shared" si="1"/>
        <v>C5.I4 Controla  los parámetros del desarrollo de los distintos procesos detectando los que no se ajustan a los estandarizados y proponiendo medidas correctivas a quien corresponda   (presión, tiempo, temperatura, velocidad, vacío, viscosidad, concentración).</v>
      </c>
    </row>
    <row r="42" spans="1:13" ht="51.75" customHeight="1" x14ac:dyDescent="0.2">
      <c r="A42" s="531" t="str">
        <f>Capacidades!L81</f>
        <v xml:space="preserve">UC5.C6  Procesar productos derivados de grano, cereales y tubérculos,   de acuerdo al Reglamento sobre Vigilancia y Control Sanitario de Alimentos (DS N° 007-98/SA)  y normativa aplicable,   siguiendo las indicaciones de las fórmulas especificadas en el plan de producción.    </v>
      </c>
      <c r="B42" s="228" t="str">
        <f>Capacidades!M81</f>
        <v>C6.I1   Dosifica  insumos para la elaboración de productos alimenticios  según los requerimientos de producción y teniendo en cuenta la normativa vigente.</v>
      </c>
      <c r="C42" s="221" t="s">
        <v>612</v>
      </c>
      <c r="D42" s="549" t="str">
        <f>Organización_Modular!F34</f>
        <v>Elaboración de productos a base de granos, cereales y tubérculos</v>
      </c>
      <c r="E42" s="549" t="str">
        <f>Organización_Modular!G34</f>
        <v>V</v>
      </c>
      <c r="F42" s="549">
        <f>Organización_Modular!H34</f>
        <v>2</v>
      </c>
      <c r="G42" s="549">
        <f>Organización_Modular!I34</f>
        <v>2</v>
      </c>
      <c r="H42" s="549">
        <f>SUM(F42:G42)</f>
        <v>4</v>
      </c>
      <c r="I42" s="549">
        <f>F42*16</f>
        <v>32</v>
      </c>
      <c r="J42" s="549">
        <f>G42*32</f>
        <v>64</v>
      </c>
      <c r="K42" s="549">
        <f>SUM(I42:J42)</f>
        <v>96</v>
      </c>
      <c r="L42" s="336" t="s">
        <v>1173</v>
      </c>
      <c r="M42" s="100" t="str">
        <f t="shared" si="1"/>
        <v>C6.I1   Dosifica  insumos para la elaboración de productos alimenticios  según los requerimientos de producción y teniendo en cuenta la normativa vigente.</v>
      </c>
    </row>
    <row r="43" spans="1:13" ht="234" customHeight="1" x14ac:dyDescent="0.2">
      <c r="A43" s="531"/>
      <c r="B43" s="228" t="str">
        <f>Capacidades!M82</f>
        <v>C6.I2  Elabora productos derivados de grano, cereales y tubérculos,  de acuerdo al Reglamento sobre Vigilancia y Control Sanitario de Alimentos (DS N° 007-98/SA)  y normativa aplicable,      siguiendo las indicaciones de las fórmulas especificadas en el plan de producción.</v>
      </c>
      <c r="C43" s="221" t="s">
        <v>613</v>
      </c>
      <c r="D43" s="549"/>
      <c r="E43" s="549"/>
      <c r="F43" s="549"/>
      <c r="G43" s="549"/>
      <c r="H43" s="549"/>
      <c r="I43" s="549"/>
      <c r="J43" s="549"/>
      <c r="K43" s="549"/>
      <c r="L43" s="336"/>
      <c r="M43" s="100" t="str">
        <f t="shared" si="1"/>
        <v>C6.I2  Elabora productos derivados de grano, cereales y tubérculos,  de acuerdo al Reglamento sobre Vigilancia y Control Sanitario de Alimentos (DS N° 007-98/SA)  y normativa aplicable,      siguiendo las indicaciones de las fórmulas especificadas en el plan de producción.</v>
      </c>
    </row>
    <row r="44" spans="1:13" ht="75.75" customHeight="1" x14ac:dyDescent="0.2">
      <c r="A44" s="531"/>
      <c r="B44" s="228" t="str">
        <f>Capacidades!M83</f>
        <v>C6.I3 Controla  los parámetros del desarrollo de los distintos procesos detectando los que no se ajustan a los estandarizados y proponiendo medidas correctivas a quien corresponda (presión, tiempo, temperatura, velocidad, vacío, viscosidad, concentración).</v>
      </c>
      <c r="C44" s="221" t="s">
        <v>614</v>
      </c>
      <c r="D44" s="549"/>
      <c r="E44" s="549"/>
      <c r="F44" s="549"/>
      <c r="G44" s="549"/>
      <c r="H44" s="549"/>
      <c r="I44" s="549"/>
      <c r="J44" s="549"/>
      <c r="K44" s="549"/>
      <c r="L44" s="336"/>
      <c r="M44" s="100" t="str">
        <f t="shared" si="1"/>
        <v>C6.I3 Controla  los parámetros del desarrollo de los distintos procesos detectando los que no se ajustan a los estandarizados y proponiendo medidas correctivas a quien corresponda (presión, tiempo, temperatura, velocidad, vacío, viscosidad, concentración).</v>
      </c>
    </row>
    <row r="45" spans="1:13" ht="98.25" customHeight="1" x14ac:dyDescent="0.2">
      <c r="A45" s="531" t="str">
        <f>Capacidades!L84</f>
        <v xml:space="preserve">UC5.C7 Elaborar productos vitivinícolas derivados de la vid (uva) Piscos y vinos, según procedimientos  establecidos por la empresa y estándares de calidad, BPM y teniendo en cuenta la normatividad vigente.      </v>
      </c>
      <c r="B45" s="228" t="str">
        <f>Capacidades!M84</f>
        <v xml:space="preserve">C7.I1  Verifica la recepción y formulación de materias prima e insumos para la elaboración de productos vitivinícolas derivados de la vid (Piscos y vinos), según lo establecido en el manual de BPM, los procedimientos establecidos por la empresa y la  normativa vigente </v>
      </c>
      <c r="C45" s="221" t="s">
        <v>615</v>
      </c>
      <c r="D45" s="549" t="str">
        <f>Organización_Modular!F35</f>
        <v xml:space="preserve">Elaboración de Productos vitivinícolas </v>
      </c>
      <c r="E45" s="549" t="str">
        <f>Organización_Modular!G35</f>
        <v>IV</v>
      </c>
      <c r="F45" s="549">
        <f>Organización_Modular!H35</f>
        <v>1</v>
      </c>
      <c r="G45" s="549">
        <f>Organización_Modular!I35</f>
        <v>3</v>
      </c>
      <c r="H45" s="549">
        <f>SUM(F45:G45)</f>
        <v>4</v>
      </c>
      <c r="I45" s="549">
        <f>F45*16</f>
        <v>16</v>
      </c>
      <c r="J45" s="549">
        <f>G45*32</f>
        <v>96</v>
      </c>
      <c r="K45" s="549">
        <f>SUM(I45:J45)</f>
        <v>112</v>
      </c>
      <c r="L45" s="336" t="s">
        <v>1184</v>
      </c>
      <c r="M45" s="100" t="str">
        <f t="shared" si="1"/>
        <v xml:space="preserve">C7.I1  Verifica la recepción y formulación de materias prima e insumos para la elaboración de productos vitivinícolas derivados de la vid (Piscos y vinos), según lo establecido en el manual de BPM, los procedimientos establecidos por la empresa y la  normativa vigente </v>
      </c>
    </row>
    <row r="46" spans="1:13" ht="114" customHeight="1" x14ac:dyDescent="0.2">
      <c r="A46" s="531"/>
      <c r="B46" s="228" t="str">
        <f>Capacidades!M85</f>
        <v xml:space="preserve">C7.I2 Ejecuta   las operaciones unitarias del flujograma en la elaboración de productos vitivinícolas derivados de la vid (Piscos y vinos), según procedimientos establecidos por la empresa, estándares de calidad, BPM y  teniendo en cuenta la normativa vigente.  </v>
      </c>
      <c r="C46" s="221" t="s">
        <v>616</v>
      </c>
      <c r="D46" s="549"/>
      <c r="E46" s="549"/>
      <c r="F46" s="549"/>
      <c r="G46" s="549"/>
      <c r="H46" s="549"/>
      <c r="I46" s="549"/>
      <c r="J46" s="549"/>
      <c r="K46" s="549"/>
      <c r="L46" s="336"/>
      <c r="M46" s="100" t="str">
        <f t="shared" si="1"/>
        <v xml:space="preserve">C7.I2 Ejecuta   las operaciones unitarias del flujograma en la elaboración de productos vitivinícolas derivados de la vid (Piscos y vinos), según procedimientos establecidos por la empresa, estándares de calidad, BPM y  teniendo en cuenta la normativa vigente.  </v>
      </c>
    </row>
    <row r="47" spans="1:13" ht="85.5" customHeight="1" x14ac:dyDescent="0.2">
      <c r="A47" s="531"/>
      <c r="B47" s="228" t="str">
        <f>Capacidades!M86</f>
        <v xml:space="preserve">C7.I3 Aplica el manual de BPM y plan HACCP en la elaboración de productos vitivinícolas derivados de la vid (Pisco y vinos), según  procedimientos establecidos por la empresa, estándares de calidad y la normativa vigente  </v>
      </c>
      <c r="C47" s="221" t="s">
        <v>617</v>
      </c>
      <c r="D47" s="549"/>
      <c r="E47" s="549"/>
      <c r="F47" s="549"/>
      <c r="G47" s="549"/>
      <c r="H47" s="549"/>
      <c r="I47" s="549"/>
      <c r="J47" s="549"/>
      <c r="K47" s="549"/>
      <c r="L47" s="336"/>
      <c r="M47" s="100" t="str">
        <f t="shared" si="1"/>
        <v xml:space="preserve">C7.I3 Aplica el manual de BPM y plan HACCP en la elaboración de productos vitivinícolas derivados de la vid (Pisco y vinos), según  procedimientos establecidos por la empresa, estándares de calidad y la normativa vigente  </v>
      </c>
    </row>
    <row r="48" spans="1:13" ht="23.25" customHeight="1" x14ac:dyDescent="0.2">
      <c r="A48" s="526" t="s">
        <v>99</v>
      </c>
      <c r="B48" s="526"/>
      <c r="C48" s="526"/>
      <c r="D48" s="526"/>
      <c r="E48" s="526"/>
      <c r="F48" s="526"/>
      <c r="G48" s="526"/>
      <c r="H48" s="526"/>
      <c r="I48" s="526"/>
      <c r="J48" s="526"/>
      <c r="K48" s="526"/>
      <c r="L48" s="526"/>
      <c r="M48" s="100" t="str">
        <f>A48</f>
        <v>COMPETENCIAS PARA LA EMPLEABILIDAD INCORPORADAS MEDIANTE UNIDAD DIDÁCTICA</v>
      </c>
    </row>
    <row r="49" spans="1:13" ht="15.75" customHeight="1" x14ac:dyDescent="0.2">
      <c r="A49" s="527" t="str">
        <f>Organización_Modular!C36</f>
        <v xml:space="preserve">CE2.C1 Ingles. - Interactuar en forma oral, diversas situaciones brindando información de sí mismo, de otras personas en inglés, de manera presencial y virtual utilizando gramática y vocabulario técnico.      
CE2. Inglés. - Comunicar de manera clara conceptos, ideas, sentimientos, hechos y opiniones en forma oral y escrita para interactuar presencial y virtualmente en inglés, en contextos sociales y laborales. 
CE5.Innovación. - Desarrollar procedimientos sistemáticos enfocados en la mejora significativa u original de un proceso, producto o servicio respondiendo a un problema, una necesidad o una oportunidad del sector productivo y educativo, el IES y la sociedad
CE4. Emprendimiento. -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  
</v>
      </c>
      <c r="B49" s="527"/>
      <c r="C49" s="527"/>
      <c r="D49" s="527"/>
      <c r="E49" s="527"/>
      <c r="F49" s="527"/>
      <c r="G49" s="527"/>
      <c r="H49" s="527"/>
      <c r="I49" s="527"/>
      <c r="J49" s="527"/>
      <c r="K49" s="527"/>
      <c r="L49" s="527"/>
      <c r="M49" s="100" t="str">
        <f>A49</f>
        <v xml:space="preserve">CE2.C1 Ingles. - Interactuar en forma oral, diversas situaciones brindando información de sí mismo, de otras personas en inglés, de manera presencial y virtual utilizando gramática y vocabulario técnico.      
CE2. Inglés. - Comunicar de manera clara conceptos, ideas, sentimientos, hechos y opiniones en forma oral y escrita para interactuar presencial y virtualmente en inglés, en contextos sociales y laborales. 
CE5.Innovación. - Desarrollar procedimientos sistemáticos enfocados en la mejora significativa u original de un proceso, producto o servicio respondiendo a un problema, una necesidad o una oportunidad del sector productivo y educativo, el IES y la sociedad
CE4. Emprendimiento. -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  
</v>
      </c>
    </row>
    <row r="50" spans="1:13" ht="12.75" customHeight="1" x14ac:dyDescent="0.2">
      <c r="A50" s="521" t="s">
        <v>93</v>
      </c>
      <c r="B50" s="523" t="s">
        <v>92</v>
      </c>
      <c r="C50" s="521" t="s">
        <v>91</v>
      </c>
      <c r="D50" s="521" t="s">
        <v>0</v>
      </c>
      <c r="E50" s="541" t="s">
        <v>61</v>
      </c>
      <c r="F50" s="521" t="s">
        <v>84</v>
      </c>
      <c r="G50" s="521"/>
      <c r="H50" s="521" t="s">
        <v>84</v>
      </c>
      <c r="I50" s="521" t="s">
        <v>90</v>
      </c>
      <c r="J50" s="521"/>
      <c r="K50" s="521" t="s">
        <v>90</v>
      </c>
      <c r="L50" s="521" t="s">
        <v>89</v>
      </c>
      <c r="M50" s="100" t="str">
        <f>A50</f>
        <v>CAPACIDADES DE EMPLEABILIDAD</v>
      </c>
    </row>
    <row r="51" spans="1:13" x14ac:dyDescent="0.2">
      <c r="A51" s="521"/>
      <c r="B51" s="523"/>
      <c r="C51" s="521"/>
      <c r="D51" s="521"/>
      <c r="E51" s="541"/>
      <c r="F51" s="186" t="s">
        <v>88</v>
      </c>
      <c r="G51" s="186" t="s">
        <v>87</v>
      </c>
      <c r="H51" s="521"/>
      <c r="I51" s="186" t="s">
        <v>88</v>
      </c>
      <c r="J51" s="186" t="s">
        <v>87</v>
      </c>
      <c r="K51" s="521"/>
      <c r="L51" s="521"/>
      <c r="M51" s="100" t="str">
        <f>A50</f>
        <v>CAPACIDADES DE EMPLEABILIDAD</v>
      </c>
    </row>
    <row r="52" spans="1:13" ht="69.95" customHeight="1" x14ac:dyDescent="0.2">
      <c r="A52" s="601" t="str">
        <f>Capacidades!O87</f>
        <v xml:space="preserve"> CE2.C1 Comunicar informacion personal, conceptos, deas, sentimientos y hechos, en el idioma ingles, de manera presencial y virtual, aplicando gramatica y vocabulario tècnico sin estereotipo de gènero.                                                                     </v>
      </c>
      <c r="B52" s="193" t="str">
        <f>Capacidades!M87</f>
        <v>C1.I1  Transmite información personal y grupal, en forma oral y escrita de manera presencial y virtual,  aplicando vocabulario y gramática del idioma inglés, en contextos sociales y laborales vinculados al programa de estudios y haciendo uso de las tecnologías.</v>
      </c>
      <c r="C52" s="276" t="s">
        <v>1126</v>
      </c>
      <c r="D52" s="588" t="str">
        <f>Organización_Modular!F36</f>
        <v>Inglés para la comunicación oral</v>
      </c>
      <c r="E52" s="588" t="str">
        <f>Organización_Modular!G36</f>
        <v>III</v>
      </c>
      <c r="F52" s="588">
        <f>Organización_Modular!H36</f>
        <v>1</v>
      </c>
      <c r="G52" s="588">
        <f>Organización_Modular!I36</f>
        <v>1</v>
      </c>
      <c r="H52" s="588">
        <f>SUM(F52:G52)</f>
        <v>2</v>
      </c>
      <c r="I52" s="588">
        <f>F52*16</f>
        <v>16</v>
      </c>
      <c r="J52" s="588">
        <f>G52*32</f>
        <v>32</v>
      </c>
      <c r="K52" s="588">
        <f>SUM(I52:J52)</f>
        <v>48</v>
      </c>
      <c r="L52" s="588" t="s">
        <v>1135</v>
      </c>
      <c r="M52" s="100" t="str">
        <f>B52</f>
        <v>C1.I1  Transmite información personal y grupal, en forma oral y escrita de manera presencial y virtual,  aplicando vocabulario y gramática del idioma inglés, en contextos sociales y laborales vinculados al programa de estudios y haciendo uso de las tecnologías.</v>
      </c>
    </row>
    <row r="53" spans="1:13" ht="80.25" customHeight="1" x14ac:dyDescent="0.2">
      <c r="A53" s="602"/>
      <c r="B53" s="193" t="str">
        <f>Capacidades!M88</f>
        <v>C1.I2 Expresa conceptos, ideas, sentimientos y hechos de situaciones sociales y laborales en diversos audios en forma clara en idioma ingles, en contextos sociales y laborales vinculados al programa de estudios</v>
      </c>
      <c r="C53" s="277" t="s">
        <v>1127</v>
      </c>
      <c r="D53" s="589"/>
      <c r="E53" s="589"/>
      <c r="F53" s="589"/>
      <c r="G53" s="589"/>
      <c r="H53" s="589"/>
      <c r="I53" s="589"/>
      <c r="J53" s="589"/>
      <c r="K53" s="589"/>
      <c r="L53" s="589"/>
      <c r="M53" s="100" t="str">
        <f t="shared" ref="M53:M71" si="2">B53</f>
        <v>C1.I2 Expresa conceptos, ideas, sentimientos y hechos de situaciones sociales y laborales en diversos audios en forma clara en idioma ingles, en contextos sociales y laborales vinculados al programa de estudios</v>
      </c>
    </row>
    <row r="54" spans="1:13" ht="69.95" customHeight="1" x14ac:dyDescent="0.2">
      <c r="A54" s="602"/>
      <c r="B54" s="193" t="str">
        <f>Capacidades!M89</f>
        <v>C1.I3 Dialoga  con diversos interlocutores en medios presenciales y virtuales,  en el idioma inglés, con asertividad,   sin estereotipos de género u otros, en contextos sociales y laborales al programa de estudios.</v>
      </c>
      <c r="C54" s="277" t="s">
        <v>1128</v>
      </c>
      <c r="D54" s="590"/>
      <c r="E54" s="590"/>
      <c r="F54" s="590"/>
      <c r="G54" s="590"/>
      <c r="H54" s="590"/>
      <c r="I54" s="590"/>
      <c r="J54" s="590"/>
      <c r="K54" s="590"/>
      <c r="L54" s="590"/>
      <c r="M54" s="100" t="str">
        <f t="shared" si="2"/>
        <v>C1.I3 Dialoga  con diversos interlocutores en medios presenciales y virtuales,  en el idioma inglés, con asertividad,   sin estereotipos de género u otros, en contextos sociales y laborales al programa de estudios.</v>
      </c>
    </row>
    <row r="55" spans="1:13" ht="69.95" customHeight="1" x14ac:dyDescent="0.2">
      <c r="A55" s="598" t="str">
        <f>Capacidades!L90</f>
        <v xml:space="preserve">CE2.C2 Interpretar la información de documentación escrita en el idioma inglés, analizando las ideas principales para usarlos en su desempeño en el ámbito social y laboral vinculado al programa de estudios.   CE2.C3 Redactar documentos vinculados al programa de estudios en idioma inglés, relacionando de forma lógica ideas y conceptos y utilizando los recursos pertinentes.
 </v>
      </c>
      <c r="B55" s="193" t="str">
        <f>Capacidades!M90</f>
        <v>C2.I1 Lee de manera comprensiva textos cortos en inglés relacionados a su programa de estudios, extrayendo las ideas principales</v>
      </c>
      <c r="C55" s="277" t="s">
        <v>1130</v>
      </c>
      <c r="D55" s="588" t="str">
        <f>Organización_Modular!F37</f>
        <v>Comprensión y redacción en inglés</v>
      </c>
      <c r="E55" s="588" t="str">
        <f>Organización_Modular!G37</f>
        <v>IV</v>
      </c>
      <c r="F55" s="588">
        <f>Organización_Modular!H37</f>
        <v>1</v>
      </c>
      <c r="G55" s="588">
        <f>Organización_Modular!I37</f>
        <v>1</v>
      </c>
      <c r="H55" s="588">
        <f>SUM(F55:G55)</f>
        <v>2</v>
      </c>
      <c r="I55" s="588">
        <f>F55*16</f>
        <v>16</v>
      </c>
      <c r="J55" s="588">
        <f>G55*32</f>
        <v>32</v>
      </c>
      <c r="K55" s="588">
        <f>SUM(I55:J55)</f>
        <v>48</v>
      </c>
      <c r="L55" s="588" t="s">
        <v>1135</v>
      </c>
      <c r="M55" s="100" t="str">
        <f t="shared" si="2"/>
        <v>C2.I1 Lee de manera comprensiva textos cortos en inglés relacionados a su programa de estudios, extrayendo las ideas principales</v>
      </c>
    </row>
    <row r="56" spans="1:13" ht="69.95" customHeight="1" x14ac:dyDescent="0.2">
      <c r="A56" s="599"/>
      <c r="B56" s="193" t="str">
        <f>Capacidades!M91</f>
        <v>C2.I2 Procesa  textos cortos en inglés relacionados a su programa de estudios   utilizando el vocabulario técnico.</v>
      </c>
      <c r="C56" s="277" t="s">
        <v>1131</v>
      </c>
      <c r="D56" s="589"/>
      <c r="E56" s="589"/>
      <c r="F56" s="589"/>
      <c r="G56" s="589"/>
      <c r="H56" s="589"/>
      <c r="I56" s="589"/>
      <c r="J56" s="589"/>
      <c r="K56" s="589"/>
      <c r="L56" s="589"/>
      <c r="M56" s="100" t="str">
        <f t="shared" si="2"/>
        <v>C2.I2 Procesa  textos cortos en inglés relacionados a su programa de estudios   utilizando el vocabulario técnico.</v>
      </c>
    </row>
    <row r="57" spans="1:13" ht="69.95" customHeight="1" x14ac:dyDescent="0.2">
      <c r="A57" s="599"/>
      <c r="B57" s="193" t="str">
        <f>Capacidades!M92</f>
        <v>C2.I3 Comunica  la información leída de forma oral, aplicando vocabulario y gramática del idioma inglés, en contextos sociales y laborales  relacionados al programa de estudios.</v>
      </c>
      <c r="C57" s="277" t="s">
        <v>1132</v>
      </c>
      <c r="D57" s="589"/>
      <c r="E57" s="589"/>
      <c r="F57" s="589"/>
      <c r="G57" s="589"/>
      <c r="H57" s="589"/>
      <c r="I57" s="589"/>
      <c r="J57" s="589"/>
      <c r="K57" s="589"/>
      <c r="L57" s="589"/>
      <c r="M57" s="100" t="str">
        <f t="shared" si="2"/>
        <v>C2.I3 Comunica  la información leída de forma oral, aplicando vocabulario y gramática del idioma inglés, en contextos sociales y laborales  relacionados al programa de estudios.</v>
      </c>
    </row>
    <row r="58" spans="1:13" ht="69.95" customHeight="1" x14ac:dyDescent="0.2">
      <c r="A58" s="599"/>
      <c r="B58" s="193" t="str">
        <f>Capacidades!M93</f>
        <v>C3.I1 Elabora  textos escritos básicos utilizando vocabulario técnico  vinculado al programa de estudios.</v>
      </c>
      <c r="C58" s="277" t="s">
        <v>1133</v>
      </c>
      <c r="D58" s="589"/>
      <c r="E58" s="589"/>
      <c r="F58" s="589"/>
      <c r="G58" s="589"/>
      <c r="H58" s="589"/>
      <c r="I58" s="589"/>
      <c r="J58" s="589"/>
      <c r="K58" s="589"/>
      <c r="L58" s="589"/>
      <c r="M58" s="100" t="str">
        <f t="shared" si="2"/>
        <v>C3.I1 Elabora  textos escritos básicos utilizando vocabulario técnico  vinculado al programa de estudios.</v>
      </c>
    </row>
    <row r="59" spans="1:13" ht="69.95" customHeight="1" x14ac:dyDescent="0.2">
      <c r="A59" s="599"/>
      <c r="B59" s="193" t="str">
        <f>Capacidades!M94</f>
        <v>C3.I2 Traduce  textos relacionados a su programa de estudios al idioma inglés,  con pertinencia contextual y cultural.</v>
      </c>
      <c r="C59" s="277" t="s">
        <v>1134</v>
      </c>
      <c r="D59" s="590"/>
      <c r="E59" s="590"/>
      <c r="F59" s="590"/>
      <c r="G59" s="590"/>
      <c r="H59" s="590"/>
      <c r="I59" s="590"/>
      <c r="J59" s="590"/>
      <c r="K59" s="590"/>
      <c r="L59" s="590"/>
      <c r="M59" s="100" t="str">
        <f t="shared" si="2"/>
        <v>C3.I2 Traduce  textos relacionados a su programa de estudios al idioma inglés,  con pertinencia contextual y cultural.</v>
      </c>
    </row>
    <row r="60" spans="1:13" ht="57" customHeight="1" x14ac:dyDescent="0.2">
      <c r="A60" s="578" t="str">
        <f>Capacidades!L95</f>
        <v>CE6.C1 Proponer alternativas innovadoras de solución a necesidades o problemas del entorno aprovechando los recursos de la zona y las aplicaciones tecnológicas del programa de estudio.  CE6.C2 Diseñar  un proyecto de innovación tecnológica aplicada que contribuya a la solución de un problema concreto de su área laboral realizando la transferencia tecnológica a la sociedad y teniendo en cuenta los criterios de pertinencia y ética.</v>
      </c>
      <c r="B60" s="279" t="str">
        <f>Capacidades!M95</f>
        <v>C1.I1 Explora  su entorno  para identificar ideas de mejora significativas u originales a problemas,  necesidades u oportunidades de su contexto social, cultural y productivo.</v>
      </c>
      <c r="C60" s="277" t="s">
        <v>1136</v>
      </c>
      <c r="D60" s="588" t="str">
        <f>Organización_Modular!F38</f>
        <v xml:space="preserve">Proyecto innovación tecnológica </v>
      </c>
      <c r="E60" s="588" t="str">
        <f>Organización_Modular!G38</f>
        <v>IV</v>
      </c>
      <c r="F60" s="588">
        <f>Organización_Modular!H38</f>
        <v>2</v>
      </c>
      <c r="G60" s="588">
        <f>Organización_Modular!I38</f>
        <v>2</v>
      </c>
      <c r="H60" s="588">
        <v>4</v>
      </c>
      <c r="I60" s="588">
        <f>F60*16</f>
        <v>32</v>
      </c>
      <c r="J60" s="588">
        <f>G60*32</f>
        <v>64</v>
      </c>
      <c r="K60" s="588">
        <f>SUM(I60:J60)</f>
        <v>96</v>
      </c>
      <c r="L60" s="588" t="s">
        <v>1172</v>
      </c>
      <c r="M60" s="100" t="str">
        <f t="shared" si="2"/>
        <v>C1.I1 Explora  su entorno  para identificar ideas de mejora significativas u originales a problemas,  necesidades u oportunidades de su contexto social, cultural y productivo.</v>
      </c>
    </row>
    <row r="61" spans="1:13" ht="49.5" customHeight="1" x14ac:dyDescent="0.2">
      <c r="A61" s="579"/>
      <c r="B61" s="279" t="str">
        <f>Capacidades!M96</f>
        <v>C1.I2 Analiza   su entorno laboral  aplicando las técnicas e instrumentos de observación, para la identificación del problema de estudio,  orientado a la innovación tecnológica.</v>
      </c>
      <c r="C61" s="277" t="s">
        <v>1137</v>
      </c>
      <c r="D61" s="589"/>
      <c r="E61" s="589"/>
      <c r="F61" s="589"/>
      <c r="G61" s="589"/>
      <c r="H61" s="589"/>
      <c r="I61" s="589"/>
      <c r="J61" s="589"/>
      <c r="K61" s="589"/>
      <c r="L61" s="589"/>
      <c r="M61" s="100" t="str">
        <f t="shared" si="2"/>
        <v>C1.I2 Analiza   su entorno laboral  aplicando las técnicas e instrumentos de observación, para la identificación del problema de estudio,  orientado a la innovación tecnológica.</v>
      </c>
    </row>
    <row r="62" spans="1:13" ht="52.5" customHeight="1" x14ac:dyDescent="0.2">
      <c r="A62" s="579"/>
      <c r="B62" s="279" t="str">
        <f>Capacidades!M97</f>
        <v>C1.I3 Analiza   la viabilidad de las ideas de mejora planteadas en función a los recursos,  oportunidades y factibilidad de su contexto social, cultural y productivo.</v>
      </c>
      <c r="C62" s="277" t="s">
        <v>1138</v>
      </c>
      <c r="D62" s="589"/>
      <c r="E62" s="589"/>
      <c r="F62" s="589"/>
      <c r="G62" s="589"/>
      <c r="H62" s="589"/>
      <c r="I62" s="589"/>
      <c r="J62" s="589"/>
      <c r="K62" s="589"/>
      <c r="L62" s="589"/>
      <c r="M62" s="100" t="str">
        <f t="shared" si="2"/>
        <v>C1.I3 Analiza   la viabilidad de las ideas de mejora planteadas en función a los recursos,  oportunidades y factibilidad de su contexto social, cultural y productivo.</v>
      </c>
    </row>
    <row r="63" spans="1:13" ht="69.95" customHeight="1" x14ac:dyDescent="0.2">
      <c r="A63" s="579"/>
      <c r="B63" s="279" t="str">
        <f>Capacidades!M98</f>
        <v xml:space="preserve">C2.I1 Plantea  el esquema del proyecto de innovación tecnológica considerando el propósito y  solución del problema central identificado.  </v>
      </c>
      <c r="C63" s="277" t="s">
        <v>1139</v>
      </c>
      <c r="D63" s="589"/>
      <c r="E63" s="589"/>
      <c r="F63" s="589"/>
      <c r="G63" s="589"/>
      <c r="H63" s="589"/>
      <c r="I63" s="589"/>
      <c r="J63" s="589"/>
      <c r="K63" s="589"/>
      <c r="L63" s="589"/>
      <c r="M63" s="100"/>
    </row>
    <row r="64" spans="1:13" ht="69.95" customHeight="1" x14ac:dyDescent="0.2">
      <c r="A64" s="579"/>
      <c r="B64" s="279" t="str">
        <f>Capacidades!M99</f>
        <v xml:space="preserve">C2.I2 Diseña  un prototipo de la innovación tecnológica aplicada, teniendo en cuenta la metodología,  diseños experimentales, sistemas de registro, factores y variables a estudiar. </v>
      </c>
      <c r="C64" s="277" t="s">
        <v>1140</v>
      </c>
      <c r="D64" s="589"/>
      <c r="E64" s="589"/>
      <c r="F64" s="589"/>
      <c r="G64" s="589"/>
      <c r="H64" s="589"/>
      <c r="I64" s="589"/>
      <c r="J64" s="589"/>
      <c r="K64" s="589"/>
      <c r="L64" s="589"/>
      <c r="M64" s="100"/>
    </row>
    <row r="65" spans="1:13" ht="69.95" customHeight="1" x14ac:dyDescent="0.2">
      <c r="A65" s="580"/>
      <c r="B65" s="279" t="str">
        <f>Capacidades!M100</f>
        <v>C2.I3 Propone  la transferencia tecnológica a la sociedad evaluando los resultados de la aplicación en el mercado laboral y su funcionalidad  teniendo en cuenta la responsabilidad social de las instituciones educativas de Educación superior</v>
      </c>
      <c r="C65" s="277" t="s">
        <v>1141</v>
      </c>
      <c r="D65" s="590"/>
      <c r="E65" s="590"/>
      <c r="F65" s="590"/>
      <c r="G65" s="590"/>
      <c r="H65" s="590"/>
      <c r="I65" s="590"/>
      <c r="J65" s="590"/>
      <c r="K65" s="590"/>
      <c r="L65" s="590"/>
      <c r="M65" s="100"/>
    </row>
    <row r="66" spans="1:13" ht="83.25" customHeight="1" x14ac:dyDescent="0.2">
      <c r="A66" s="547" t="str">
        <f>Capacidades!L101</f>
        <v xml:space="preserve">CE7.C1 Focalizar oportunidades de negocio, vinculadas a su programa de estudios que sean rentables y sostenibles en el tiempo, utilizando métodos e instrumentos de estudio de mercado.                                                                          CE7.C2 Formular planes de negocio identificando procesos y metodología considerando normas administrativas y contables, así como de protección al autor de instancias gubernamentales.   </v>
      </c>
      <c r="B66" s="287" t="str">
        <f>Capacidades!M101</f>
        <v>C1.I1 Utiliza  los métodos y técnicas del estudio de mercado,  aplicando los principios económicos empresariales fundamentales.</v>
      </c>
      <c r="C66" s="280" t="s">
        <v>1143</v>
      </c>
      <c r="D66" s="588" t="str">
        <f>Organización_Modular!F39</f>
        <v>Oportunidades de negocios</v>
      </c>
      <c r="E66" s="588" t="str">
        <f>Organización_Modular!G39</f>
        <v>V</v>
      </c>
      <c r="F66" s="588">
        <f>Organización_Modular!H39</f>
        <v>1</v>
      </c>
      <c r="G66" s="588">
        <f>Organización_Modular!I39</f>
        <v>1</v>
      </c>
      <c r="H66" s="588">
        <f>SUM(F66:G66)</f>
        <v>2</v>
      </c>
      <c r="I66" s="588">
        <f>F66*16</f>
        <v>16</v>
      </c>
      <c r="J66" s="588">
        <f>G66*32</f>
        <v>32</v>
      </c>
      <c r="K66" s="588">
        <f>SUM(I66:J66)</f>
        <v>48</v>
      </c>
      <c r="L66" s="588" t="s">
        <v>1149</v>
      </c>
      <c r="M66" s="100" t="str">
        <f t="shared" si="2"/>
        <v>C1.I1 Utiliza  los métodos y técnicas del estudio de mercado,  aplicando los principios económicos empresariales fundamentales.</v>
      </c>
    </row>
    <row r="67" spans="1:13" ht="69.95" customHeight="1" x14ac:dyDescent="0.2">
      <c r="A67" s="547"/>
      <c r="B67" s="287" t="str">
        <f>Capacidades!M102</f>
        <v>C1.I2 Interpreta  la rentabilidad de un negocio.  haciendo uso de parámetros empresariales para jerarquizar la oportunidad económica</v>
      </c>
      <c r="C67" s="280" t="s">
        <v>1144</v>
      </c>
      <c r="D67" s="589"/>
      <c r="E67" s="589"/>
      <c r="F67" s="589"/>
      <c r="G67" s="589"/>
      <c r="H67" s="589"/>
      <c r="I67" s="589"/>
      <c r="J67" s="589"/>
      <c r="K67" s="589"/>
      <c r="L67" s="589"/>
      <c r="M67" s="100" t="str">
        <f t="shared" si="2"/>
        <v>C1.I2 Interpreta  la rentabilidad de un negocio.  haciendo uso de parámetros empresariales para jerarquizar la oportunidad económica</v>
      </c>
    </row>
    <row r="68" spans="1:13" ht="54" customHeight="1" x14ac:dyDescent="0.2">
      <c r="A68" s="547"/>
      <c r="B68" s="287" t="str">
        <f>Capacidades!M103</f>
        <v xml:space="preserve">C1.I3 Prioriza  la actividad económica de mayor rentabilidad y  sostenibilidad para el desarrollo de un plan de negocios. </v>
      </c>
      <c r="C68" s="280" t="s">
        <v>1145</v>
      </c>
      <c r="D68" s="589"/>
      <c r="E68" s="589"/>
      <c r="F68" s="589"/>
      <c r="G68" s="589"/>
      <c r="H68" s="589"/>
      <c r="I68" s="589"/>
      <c r="J68" s="589"/>
      <c r="K68" s="589"/>
      <c r="L68" s="589"/>
      <c r="M68" s="100"/>
    </row>
    <row r="69" spans="1:13" ht="69.95" customHeight="1" x14ac:dyDescent="0.2">
      <c r="A69" s="547"/>
      <c r="B69" s="287" t="str">
        <f>Capacidades!M104</f>
        <v xml:space="preserve">C2.I1 Elabora  un plan de negocios de acuerdo al estudios de mercado, a la oferta y demanda,  población objetivo,  considerando la normativa vigente. </v>
      </c>
      <c r="C69" s="280" t="s">
        <v>1146</v>
      </c>
      <c r="D69" s="589"/>
      <c r="E69" s="589"/>
      <c r="F69" s="589"/>
      <c r="G69" s="589"/>
      <c r="H69" s="589"/>
      <c r="I69" s="589"/>
      <c r="J69" s="589"/>
      <c r="K69" s="589"/>
      <c r="L69" s="589"/>
      <c r="M69" s="100"/>
    </row>
    <row r="70" spans="1:13" ht="69.95" customHeight="1" x14ac:dyDescent="0.2">
      <c r="A70" s="547"/>
      <c r="B70" s="287" t="str">
        <f>Capacidades!M105</f>
        <v>C2.I2 Elabora  un plan de producción, organización y financiamiento  evaluando la ubicación, fuentes de financiamiento y costos.</v>
      </c>
      <c r="C70" s="280" t="s">
        <v>1147</v>
      </c>
      <c r="D70" s="589"/>
      <c r="E70" s="589"/>
      <c r="F70" s="589"/>
      <c r="G70" s="589"/>
      <c r="H70" s="589"/>
      <c r="I70" s="589"/>
      <c r="J70" s="589"/>
      <c r="K70" s="589"/>
      <c r="L70" s="589"/>
      <c r="M70" s="100"/>
    </row>
    <row r="71" spans="1:13" ht="69.95" customHeight="1" x14ac:dyDescent="0.2">
      <c r="A71" s="547"/>
      <c r="B71" s="287" t="str">
        <f>Capacidades!M106</f>
        <v>C2.I3 Implementa  el plan de negocios de manera piloto .  evaluando el resultado</v>
      </c>
      <c r="C71" s="280" t="s">
        <v>1148</v>
      </c>
      <c r="D71" s="590"/>
      <c r="E71" s="590"/>
      <c r="F71" s="590"/>
      <c r="G71" s="590"/>
      <c r="H71" s="590"/>
      <c r="I71" s="590"/>
      <c r="J71" s="590"/>
      <c r="K71" s="590"/>
      <c r="L71" s="590"/>
      <c r="M71" s="100" t="str">
        <f t="shared" si="2"/>
        <v>C2.I3 Implementa  el plan de negocios de manera piloto .  evaluando el resultado</v>
      </c>
    </row>
    <row r="72" spans="1:13" ht="15.75" x14ac:dyDescent="0.2">
      <c r="A72" s="572" t="s">
        <v>100</v>
      </c>
      <c r="B72" s="572"/>
      <c r="C72" s="572"/>
      <c r="D72" s="572"/>
      <c r="E72" s="572"/>
      <c r="F72" s="572"/>
      <c r="G72" s="572"/>
      <c r="H72" s="572"/>
      <c r="I72" s="572"/>
      <c r="J72" s="572"/>
      <c r="K72" s="572"/>
      <c r="L72" s="572"/>
      <c r="M72" s="100" t="str">
        <f>A72</f>
        <v xml:space="preserve">COMPETENCIAS PARA LA EMPLEABILIDAD INCORPORADAS COMO CONTENIDO  TRANSVERSAL </v>
      </c>
    </row>
    <row r="73" spans="1:13" ht="24" customHeight="1" x14ac:dyDescent="0.2">
      <c r="A73" s="581" t="s">
        <v>618</v>
      </c>
      <c r="B73" s="581"/>
      <c r="C73" s="581"/>
      <c r="D73" s="581"/>
      <c r="E73" s="581"/>
      <c r="F73" s="581"/>
      <c r="G73" s="581"/>
      <c r="H73" s="581"/>
      <c r="I73" s="581"/>
      <c r="J73" s="581"/>
      <c r="K73" s="581"/>
      <c r="L73" s="581"/>
      <c r="M73" s="100" t="str">
        <f t="shared" ref="M73:M87" si="3">A73</f>
        <v>Trabajo colaborativo.- Participar de forma activa en el logro de objetivos y metas comunes, integrándose con otras personas con criterio de respeto y justicia, sin estereotipos de género u otros, en un contexto determinado. (T)</v>
      </c>
    </row>
    <row r="74" spans="1:13" ht="25.5" customHeight="1" x14ac:dyDescent="0.2">
      <c r="A74" s="541" t="s">
        <v>86</v>
      </c>
      <c r="B74" s="541"/>
      <c r="C74" s="541" t="s">
        <v>85</v>
      </c>
      <c r="D74" s="541"/>
      <c r="E74" s="541"/>
      <c r="F74" s="541"/>
      <c r="G74" s="541"/>
      <c r="H74" s="541"/>
      <c r="I74" s="541"/>
      <c r="J74" s="541"/>
      <c r="K74" s="541"/>
      <c r="L74" s="541"/>
      <c r="M74" s="100" t="str">
        <f t="shared" si="3"/>
        <v>CAPACIDADES A FORTALECER</v>
      </c>
    </row>
    <row r="75" spans="1:13" ht="26.25" customHeight="1" x14ac:dyDescent="0.2">
      <c r="A75" s="556" t="str">
        <f>Capacidades!O57</f>
        <v xml:space="preserve">UC3.C1 Evaluar los cambios fisicoquímicos y organolépticos de la materia prima , según las operaciones preliminares  y de pretratamiento. </v>
      </c>
      <c r="B75" s="609"/>
      <c r="C75" s="603" t="s">
        <v>587</v>
      </c>
      <c r="D75" s="604"/>
      <c r="E75" s="604"/>
      <c r="F75" s="604"/>
      <c r="G75" s="604"/>
      <c r="H75" s="604"/>
      <c r="I75" s="604"/>
      <c r="J75" s="604"/>
      <c r="K75" s="604"/>
      <c r="L75" s="605"/>
      <c r="M75" s="100" t="str">
        <f t="shared" si="3"/>
        <v xml:space="preserve">UC3.C1 Evaluar los cambios fisicoquímicos y organolépticos de la materia prima , según las operaciones preliminares  y de pretratamiento. </v>
      </c>
    </row>
    <row r="76" spans="1:13" ht="26.25" customHeight="1" x14ac:dyDescent="0.2">
      <c r="A76" s="556" t="str">
        <f>Capacidades!O59</f>
        <v xml:space="preserve">UC3.C2 Ejecutar  las operaciones de  preliminares de acondicionamiento de la materia prima , de acuerdo  a las línea  de producción  y BPM    </v>
      </c>
      <c r="B76" s="609"/>
      <c r="C76" s="606"/>
      <c r="D76" s="607"/>
      <c r="E76" s="607"/>
      <c r="F76" s="607"/>
      <c r="G76" s="607"/>
      <c r="H76" s="607"/>
      <c r="I76" s="607"/>
      <c r="J76" s="607"/>
      <c r="K76" s="607"/>
      <c r="L76" s="608"/>
      <c r="M76" s="100" t="str">
        <f t="shared" si="3"/>
        <v xml:space="preserve">UC3.C2 Ejecutar  las operaciones de  preliminares de acondicionamiento de la materia prima , de acuerdo  a las línea  de producción  y BPM    </v>
      </c>
    </row>
    <row r="77" spans="1:13" ht="26.25" customHeight="1" x14ac:dyDescent="0.2">
      <c r="A77" s="556" t="str">
        <f>Capacidades!O61</f>
        <v xml:space="preserve">UC4.C2 Ejecutar las operaciones de  preliminares de acondicionamiento de la materia prima, de acuerdo  a las línea  de producción  y BPM    </v>
      </c>
      <c r="B77" s="609"/>
      <c r="C77" s="606"/>
      <c r="D77" s="607"/>
      <c r="E77" s="607"/>
      <c r="F77" s="607"/>
      <c r="G77" s="607"/>
      <c r="H77" s="607"/>
      <c r="I77" s="607"/>
      <c r="J77" s="607"/>
      <c r="K77" s="607"/>
      <c r="L77" s="608"/>
      <c r="M77" s="100" t="str">
        <f t="shared" si="3"/>
        <v xml:space="preserve">UC4.C2 Ejecutar las operaciones de  preliminares de acondicionamiento de la materia prima, de acuerdo  a las línea  de producción  y BPM    </v>
      </c>
    </row>
    <row r="78" spans="1:13" ht="26.25" customHeight="1" x14ac:dyDescent="0.2">
      <c r="A78" s="556" t="str">
        <f>Capacidades!O63</f>
        <v xml:space="preserve">UC5.C1 Operar maquinas y equipos  de procesamiento de alimentos , considerando  los manuales de operación,  seguridad personal  y  la inocuidad de los alimentos. </v>
      </c>
      <c r="B78" s="609"/>
      <c r="C78" s="606"/>
      <c r="D78" s="607"/>
      <c r="E78" s="607"/>
      <c r="F78" s="607"/>
      <c r="G78" s="607"/>
      <c r="H78" s="607"/>
      <c r="I78" s="607"/>
      <c r="J78" s="607"/>
      <c r="K78" s="607"/>
      <c r="L78" s="608"/>
      <c r="M78" s="100" t="str">
        <f t="shared" si="3"/>
        <v xml:space="preserve">UC5.C1 Operar maquinas y equipos  de procesamiento de alimentos , considerando  los manuales de operación,  seguridad personal  y  la inocuidad de los alimentos. </v>
      </c>
    </row>
    <row r="79" spans="1:13" ht="26.25" customHeight="1" x14ac:dyDescent="0.2">
      <c r="A79" s="556" t="str">
        <f>Capacidades!O66</f>
        <v xml:space="preserve">UC5.C2 Determinar los rendimientos en las operaciones unitarias ,considerando el flujo de proceso.  </v>
      </c>
      <c r="B79" s="609"/>
      <c r="C79" s="606"/>
      <c r="D79" s="607"/>
      <c r="E79" s="607"/>
      <c r="F79" s="607"/>
      <c r="G79" s="607"/>
      <c r="H79" s="607"/>
      <c r="I79" s="607"/>
      <c r="J79" s="607"/>
      <c r="K79" s="607"/>
      <c r="L79" s="608"/>
      <c r="M79" s="100" t="str">
        <f t="shared" si="3"/>
        <v xml:space="preserve">UC5.C2 Determinar los rendimientos en las operaciones unitarias ,considerando el flujo de proceso.  </v>
      </c>
    </row>
    <row r="80" spans="1:13" ht="26.25" customHeight="1" x14ac:dyDescent="0.2">
      <c r="A80" s="556" t="str">
        <f>Capacidades!O68</f>
        <v xml:space="preserve"> UC5.C3 Planificara producción mediante la aplicación de  diagrama de flujos, sistema de costos, gestión  logística  de acuerdo a los procesos productivos  </v>
      </c>
      <c r="B80" s="609"/>
      <c r="C80" s="606"/>
      <c r="D80" s="607"/>
      <c r="E80" s="607"/>
      <c r="F80" s="607"/>
      <c r="G80" s="607"/>
      <c r="H80" s="607"/>
      <c r="I80" s="607"/>
      <c r="J80" s="607"/>
      <c r="K80" s="607"/>
      <c r="L80" s="608"/>
      <c r="M80" s="100" t="str">
        <f t="shared" si="3"/>
        <v xml:space="preserve"> UC5.C3 Planificara producción mediante la aplicación de  diagrama de flujos, sistema de costos, gestión  logística  de acuerdo a los procesos productivos  </v>
      </c>
    </row>
    <row r="81" spans="1:13" ht="26.25" customHeight="1" x14ac:dyDescent="0.2">
      <c r="A81" s="556" t="str">
        <f>Capacidades!O71</f>
        <v>UC5.C3 Procesar productos frutas, Hortalizas  y legumbres,   de acuerdo al Reglamento sobre Vigilancia y Control Sanitario de Alimentos (DS N° 007-98/SA)  y normativa aplicable,  siguiendo las indicaciones de las fórmulas especificadas en el plan de producción.</v>
      </c>
      <c r="B81" s="609"/>
      <c r="C81" s="606"/>
      <c r="D81" s="607"/>
      <c r="E81" s="607"/>
      <c r="F81" s="607"/>
      <c r="G81" s="607"/>
      <c r="H81" s="607"/>
      <c r="I81" s="607"/>
      <c r="J81" s="607"/>
      <c r="K81" s="607"/>
      <c r="L81" s="608"/>
      <c r="M81" s="100" t="str">
        <f t="shared" si="3"/>
        <v>UC5.C3 Procesar productos frutas, Hortalizas  y legumbres,   de acuerdo al Reglamento sobre Vigilancia y Control Sanitario de Alimentos (DS N° 007-98/SA)  y normativa aplicable,  siguiendo las indicaciones de las fórmulas especificadas en el plan de producción.</v>
      </c>
    </row>
    <row r="82" spans="1:13" ht="26.25" customHeight="1" x14ac:dyDescent="0.2">
      <c r="A82" s="556" t="str">
        <f>Capacidades!O74</f>
        <v xml:space="preserve">UC5.C4 Procesarproductos lácteos,  de acuerdo al Reglamento sobre Vigilancia y Control Sanitario de Alimentos (DS N° 007-98/SA)  y normativa aplicable,  siguiendo las indicaciones de las fórmulas especificadas en el plan de producción.   </v>
      </c>
      <c r="B82" s="609"/>
      <c r="C82" s="606"/>
      <c r="D82" s="607"/>
      <c r="E82" s="607"/>
      <c r="F82" s="607"/>
      <c r="G82" s="607"/>
      <c r="H82" s="607"/>
      <c r="I82" s="607"/>
      <c r="J82" s="607"/>
      <c r="K82" s="607"/>
      <c r="L82" s="608"/>
      <c r="M82" s="100" t="str">
        <f t="shared" si="3"/>
        <v xml:space="preserve">UC5.C4 Procesarproductos lácteos,  de acuerdo al Reglamento sobre Vigilancia y Control Sanitario de Alimentos (DS N° 007-98/SA)  y normativa aplicable,  siguiendo las indicaciones de las fórmulas especificadas en el plan de producción.   </v>
      </c>
    </row>
    <row r="83" spans="1:13" ht="26.25" customHeight="1" x14ac:dyDescent="0.2">
      <c r="A83" s="556" t="str">
        <f>Capacidades!O77</f>
        <v xml:space="preserve">UC5.C5 Procesar productos cárnicos e hidrobiológicos,   de acuerdo al Reglamento sobre Vigilancia y Control Sanitario de Alimentos (DS N° 007-98/SA)  y normativa aplicable,siguiendo las indicaciones de las fórmulas especificadas en el plan de producción. </v>
      </c>
      <c r="B83" s="609"/>
      <c r="C83" s="606"/>
      <c r="D83" s="607"/>
      <c r="E83" s="607"/>
      <c r="F83" s="607"/>
      <c r="G83" s="607"/>
      <c r="H83" s="607"/>
      <c r="I83" s="607"/>
      <c r="J83" s="607"/>
      <c r="K83" s="607"/>
      <c r="L83" s="608"/>
      <c r="M83" s="100"/>
    </row>
    <row r="84" spans="1:13" ht="26.25" customHeight="1" x14ac:dyDescent="0.2">
      <c r="A84" s="556" t="str">
        <f>Capacidades!O81</f>
        <v>UC5.C6 Procesar productos derivados de grano, cereales y tubérculos,   de acuerdo al Reglamento sobre Vigilancia y Control Sanitario de Alimentos (DS N° 007-98/SA)  y normativa siguiendo las indicaciones de las fórmulas especificadas en el plan de producción.aplicable,</v>
      </c>
      <c r="B84" s="609"/>
      <c r="C84" s="606"/>
      <c r="D84" s="607"/>
      <c r="E84" s="607"/>
      <c r="F84" s="607"/>
      <c r="G84" s="607"/>
      <c r="H84" s="607"/>
      <c r="I84" s="607"/>
      <c r="J84" s="607"/>
      <c r="K84" s="607"/>
      <c r="L84" s="608"/>
      <c r="M84" s="100"/>
    </row>
    <row r="85" spans="1:13" ht="26.25" customHeight="1" x14ac:dyDescent="0.2">
      <c r="A85" s="556" t="str">
        <f>Capacidades!O84</f>
        <v xml:space="preserve">UC5C7 Elaborar productos vitivinícolas derivados de la vid (uva) Piscos y vinos, según procedimientos  establecidos por la empresa y estándares de calidad, BPM y teniendo en cuenta la normatividad vigente.  </v>
      </c>
      <c r="B85" s="609"/>
      <c r="C85" s="606"/>
      <c r="D85" s="607"/>
      <c r="E85" s="607"/>
      <c r="F85" s="607"/>
      <c r="G85" s="607"/>
      <c r="H85" s="607"/>
      <c r="I85" s="607"/>
      <c r="J85" s="607"/>
      <c r="K85" s="607"/>
      <c r="L85" s="608"/>
      <c r="M85" s="100"/>
    </row>
    <row r="86" spans="1:13" s="56" customFormat="1" ht="18" customHeight="1" x14ac:dyDescent="0.2">
      <c r="A86" s="572" t="str">
        <f>'M1'!A57:L57</f>
        <v>EXPERIENCIAS FORMATIVAS EN SITUACIONES REALES DE TRABAJO (EFSRT)</v>
      </c>
      <c r="B86" s="572"/>
      <c r="C86" s="572"/>
      <c r="D86" s="572"/>
      <c r="E86" s="572"/>
      <c r="F86" s="572"/>
      <c r="G86" s="572"/>
      <c r="H86" s="572"/>
      <c r="I86" s="572"/>
      <c r="J86" s="572"/>
      <c r="K86" s="572"/>
      <c r="L86" s="572"/>
      <c r="M86" s="100" t="str">
        <f t="shared" si="3"/>
        <v>EXPERIENCIAS FORMATIVAS EN SITUACIONES REALES DE TRABAJO (EFSRT)</v>
      </c>
    </row>
    <row r="87" spans="1:13" s="56" customFormat="1" ht="18.75" customHeight="1" x14ac:dyDescent="0.2">
      <c r="A87" s="187" t="str">
        <f>'M1'!A58</f>
        <v>LUGAR PARA EL DESARROLLO DE LA EFSRT</v>
      </c>
      <c r="B87" s="187" t="str">
        <f>'M1'!B58</f>
        <v>AMBIENTES/ÁREAS (1)</v>
      </c>
      <c r="C87" s="573" t="str">
        <f>'M1'!C58:J58</f>
        <v>DESCRIPCIÓN DE LA ESTRATEGIA PARA LA IMPLEMENTACIÓN DE LA EFSRT (2)</v>
      </c>
      <c r="D87" s="573"/>
      <c r="E87" s="573"/>
      <c r="F87" s="573"/>
      <c r="G87" s="573"/>
      <c r="H87" s="573"/>
      <c r="I87" s="573"/>
      <c r="J87" s="573"/>
      <c r="K87" s="187" t="str">
        <f>'M1'!K58</f>
        <v>CRÉDITOS</v>
      </c>
      <c r="L87" s="187" t="str">
        <f>'M1'!L58</f>
        <v>HORAS (P)</v>
      </c>
      <c r="M87" s="100" t="str">
        <f t="shared" si="3"/>
        <v>LUGAR PARA EL DESARROLLO DE LA EFSRT</v>
      </c>
    </row>
    <row r="88" spans="1:13" s="56" customFormat="1" ht="173.25" customHeight="1" x14ac:dyDescent="0.2">
      <c r="A88" s="257" t="s">
        <v>132</v>
      </c>
      <c r="B88" s="242" t="s">
        <v>993</v>
      </c>
      <c r="C88" s="533" t="s">
        <v>983</v>
      </c>
      <c r="D88" s="534"/>
      <c r="E88" s="534"/>
      <c r="F88" s="534"/>
      <c r="G88" s="534"/>
      <c r="H88" s="534"/>
      <c r="I88" s="534"/>
      <c r="J88" s="582"/>
      <c r="K88" s="586">
        <v>3</v>
      </c>
      <c r="L88" s="584">
        <f>K88*32</f>
        <v>96</v>
      </c>
      <c r="M88" s="100" t="str">
        <f>C88</f>
        <v xml:space="preserve">De organización
PROYECTOS PRODUCTIVOS DE BIENES Y SERVICIOS
1. Se realizan mediante el desarrollo de proyectos productivos de bienes y servicios desarrollados en el IES los cuales deben estar vinculados al entorno productivo en las áreas de recepción, selección, clasificación y acondicionamiento de materias primas, y que constituyen en el medio para el desarrollo de capacidades vinculado al Módulo formativo de un plan de estudios determinado.
El proyecto productivo desarrolla un conjunto de actividades interrelacionadas que ofrecen al mercado un producto o servicios en el lapso de un tiempo definido.
El proyecto Productivo incorpora estudiantes de diferentes niveles de capacidades y de otros Programas de estudios de acuerdo al plan de producción. 
2. Mediante el desarrollo de actividades conexas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De ejecución 
El plan de EFSRT contiene las capacidades del Módulo formativo a fortalecer, las actividades, desempeños y responsabilidades a realizar por el estudiante y el tiempo de ejecución, debe ser aprobado por el IES en coordinación con el Programa de estudios.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v>
      </c>
    </row>
    <row r="89" spans="1:13" s="56" customFormat="1" ht="222" customHeight="1" x14ac:dyDescent="0.2">
      <c r="A89" s="254" t="s">
        <v>133</v>
      </c>
      <c r="B89" s="242" t="s">
        <v>994</v>
      </c>
      <c r="C89" s="535"/>
      <c r="D89" s="536"/>
      <c r="E89" s="536"/>
      <c r="F89" s="536"/>
      <c r="G89" s="536"/>
      <c r="H89" s="536"/>
      <c r="I89" s="536"/>
      <c r="J89" s="583"/>
      <c r="K89" s="587"/>
      <c r="L89" s="585"/>
      <c r="M89" s="100">
        <f>C89</f>
        <v>0</v>
      </c>
    </row>
    <row r="90" spans="1:13" x14ac:dyDescent="0.2">
      <c r="A90" s="148" t="s">
        <v>132</v>
      </c>
      <c r="B90" s="149" t="s">
        <v>136</v>
      </c>
      <c r="M90" s="101"/>
    </row>
    <row r="91" spans="1:13" x14ac:dyDescent="0.2">
      <c r="A91" s="148" t="s">
        <v>133</v>
      </c>
      <c r="B91" s="149" t="s">
        <v>137</v>
      </c>
      <c r="M91" s="101"/>
    </row>
    <row r="92" spans="1:13" x14ac:dyDescent="0.2">
      <c r="A92" s="148"/>
      <c r="B92" s="149" t="s">
        <v>140</v>
      </c>
    </row>
    <row r="93" spans="1:13" x14ac:dyDescent="0.2">
      <c r="A93" s="148"/>
      <c r="B93" s="149" t="s">
        <v>138</v>
      </c>
    </row>
    <row r="94" spans="1:13" x14ac:dyDescent="0.2">
      <c r="A94" s="148"/>
      <c r="B94" s="149" t="s">
        <v>139</v>
      </c>
    </row>
    <row r="95" spans="1:13" x14ac:dyDescent="0.2">
      <c r="A95" s="138"/>
      <c r="B95" s="149" t="s">
        <v>141</v>
      </c>
    </row>
  </sheetData>
  <sheetProtection formatRows="0" autoFilter="0"/>
  <autoFilter ref="A16:M89">
    <filterColumn colId="5" showButton="0"/>
    <filterColumn colId="8" showButton="0"/>
  </autoFilter>
  <mergeCells count="210">
    <mergeCell ref="J18:J19"/>
    <mergeCell ref="K18:K19"/>
    <mergeCell ref="L18:L19"/>
    <mergeCell ref="L45:L47"/>
    <mergeCell ref="D52:D54"/>
    <mergeCell ref="E52:E54"/>
    <mergeCell ref="F52:F54"/>
    <mergeCell ref="G52:G54"/>
    <mergeCell ref="H52:H54"/>
    <mergeCell ref="I52:I54"/>
    <mergeCell ref="J52:J54"/>
    <mergeCell ref="K52:K54"/>
    <mergeCell ref="L52:L54"/>
    <mergeCell ref="E18:E19"/>
    <mergeCell ref="F18:F19"/>
    <mergeCell ref="G18:G19"/>
    <mergeCell ref="H18:H19"/>
    <mergeCell ref="I18:I19"/>
    <mergeCell ref="J22:J23"/>
    <mergeCell ref="K22:K23"/>
    <mergeCell ref="L22:L23"/>
    <mergeCell ref="D20:D21"/>
    <mergeCell ref="E20:E21"/>
    <mergeCell ref="F20:F21"/>
    <mergeCell ref="G20:G21"/>
    <mergeCell ref="H20:H21"/>
    <mergeCell ref="I20:I21"/>
    <mergeCell ref="J20:J21"/>
    <mergeCell ref="K20:K21"/>
    <mergeCell ref="L20:L21"/>
    <mergeCell ref="E22:E23"/>
    <mergeCell ref="F22:F23"/>
    <mergeCell ref="G22:G23"/>
    <mergeCell ref="H22:H23"/>
    <mergeCell ref="I22:I23"/>
    <mergeCell ref="E32:E34"/>
    <mergeCell ref="F32:F34"/>
    <mergeCell ref="G32:G34"/>
    <mergeCell ref="H32:H34"/>
    <mergeCell ref="I32:I34"/>
    <mergeCell ref="J27:J28"/>
    <mergeCell ref="K27:K28"/>
    <mergeCell ref="L27:L28"/>
    <mergeCell ref="D24:D26"/>
    <mergeCell ref="E24:E26"/>
    <mergeCell ref="F24:F26"/>
    <mergeCell ref="G24:G26"/>
    <mergeCell ref="H24:H26"/>
    <mergeCell ref="I24:I26"/>
    <mergeCell ref="J24:J26"/>
    <mergeCell ref="K24:K26"/>
    <mergeCell ref="L24:L26"/>
    <mergeCell ref="E27:E28"/>
    <mergeCell ref="F27:F28"/>
    <mergeCell ref="G27:G28"/>
    <mergeCell ref="H27:H28"/>
    <mergeCell ref="I27:I28"/>
    <mergeCell ref="D29:D31"/>
    <mergeCell ref="E29:E31"/>
    <mergeCell ref="F29:F31"/>
    <mergeCell ref="G29:G31"/>
    <mergeCell ref="H29:H31"/>
    <mergeCell ref="I29:I31"/>
    <mergeCell ref="J29:J31"/>
    <mergeCell ref="K29:K31"/>
    <mergeCell ref="L29:L31"/>
    <mergeCell ref="J45:J47"/>
    <mergeCell ref="K45:K47"/>
    <mergeCell ref="D42:D44"/>
    <mergeCell ref="E42:E44"/>
    <mergeCell ref="F42:F44"/>
    <mergeCell ref="G42:G44"/>
    <mergeCell ref="H42:H44"/>
    <mergeCell ref="I42:I44"/>
    <mergeCell ref="J42:J44"/>
    <mergeCell ref="K42:K44"/>
    <mergeCell ref="E45:E47"/>
    <mergeCell ref="F45:F47"/>
    <mergeCell ref="G45:G47"/>
    <mergeCell ref="H45:H47"/>
    <mergeCell ref="I45:I47"/>
    <mergeCell ref="A32:A34"/>
    <mergeCell ref="A35:A37"/>
    <mergeCell ref="L42:L44"/>
    <mergeCell ref="D38:D41"/>
    <mergeCell ref="E38:E41"/>
    <mergeCell ref="F38:F41"/>
    <mergeCell ref="G38:G41"/>
    <mergeCell ref="H38:H41"/>
    <mergeCell ref="I38:I41"/>
    <mergeCell ref="J38:J41"/>
    <mergeCell ref="K38:K41"/>
    <mergeCell ref="L38:L41"/>
    <mergeCell ref="D35:D37"/>
    <mergeCell ref="E35:E37"/>
    <mergeCell ref="F35:F37"/>
    <mergeCell ref="G35:G37"/>
    <mergeCell ref="H35:H37"/>
    <mergeCell ref="I35:I37"/>
    <mergeCell ref="J35:J37"/>
    <mergeCell ref="K35:K37"/>
    <mergeCell ref="L35:L37"/>
    <mergeCell ref="J32:J34"/>
    <mergeCell ref="K32:K34"/>
    <mergeCell ref="L32:L34"/>
    <mergeCell ref="M16:M17"/>
    <mergeCell ref="A48:L48"/>
    <mergeCell ref="A18:A19"/>
    <mergeCell ref="A20:A21"/>
    <mergeCell ref="A22:A23"/>
    <mergeCell ref="I50:J50"/>
    <mergeCell ref="K50:K51"/>
    <mergeCell ref="A72:L72"/>
    <mergeCell ref="A73:L73"/>
    <mergeCell ref="A49:L49"/>
    <mergeCell ref="A50:A51"/>
    <mergeCell ref="B50:B51"/>
    <mergeCell ref="C50:C51"/>
    <mergeCell ref="A38:A41"/>
    <mergeCell ref="A42:A44"/>
    <mergeCell ref="A45:A47"/>
    <mergeCell ref="D18:D19"/>
    <mergeCell ref="D45:D47"/>
    <mergeCell ref="D32:D34"/>
    <mergeCell ref="D27:D28"/>
    <mergeCell ref="D22:D23"/>
    <mergeCell ref="A24:A26"/>
    <mergeCell ref="A27:A28"/>
    <mergeCell ref="A29:A31"/>
    <mergeCell ref="B11:C11"/>
    <mergeCell ref="F11:H11"/>
    <mergeCell ref="I11:L11"/>
    <mergeCell ref="B16:B17"/>
    <mergeCell ref="C16:C17"/>
    <mergeCell ref="D16:D17"/>
    <mergeCell ref="F16:G16"/>
    <mergeCell ref="H16:H17"/>
    <mergeCell ref="E16:E17"/>
    <mergeCell ref="I16:J16"/>
    <mergeCell ref="K16:K17"/>
    <mergeCell ref="L16:L17"/>
    <mergeCell ref="A13:L13"/>
    <mergeCell ref="A14:L14"/>
    <mergeCell ref="B15:L15"/>
    <mergeCell ref="A16:A17"/>
    <mergeCell ref="A1:L1"/>
    <mergeCell ref="B3:C3"/>
    <mergeCell ref="F3:H3"/>
    <mergeCell ref="I3:L3"/>
    <mergeCell ref="F5:H5"/>
    <mergeCell ref="I5:L5"/>
    <mergeCell ref="F7:H7"/>
    <mergeCell ref="I7:L7"/>
    <mergeCell ref="F9:H9"/>
    <mergeCell ref="I9:L9"/>
    <mergeCell ref="D50:D51"/>
    <mergeCell ref="L50:L51"/>
    <mergeCell ref="E50:E51"/>
    <mergeCell ref="A52:A54"/>
    <mergeCell ref="A55:A59"/>
    <mergeCell ref="A66:A71"/>
    <mergeCell ref="F50:G50"/>
    <mergeCell ref="H50:H51"/>
    <mergeCell ref="I55:I59"/>
    <mergeCell ref="J55:J59"/>
    <mergeCell ref="K55:K59"/>
    <mergeCell ref="L55:L59"/>
    <mergeCell ref="D55:D59"/>
    <mergeCell ref="E55:E59"/>
    <mergeCell ref="F55:F59"/>
    <mergeCell ref="G55:G59"/>
    <mergeCell ref="H55:H59"/>
    <mergeCell ref="I66:I71"/>
    <mergeCell ref="J66:J71"/>
    <mergeCell ref="K66:K71"/>
    <mergeCell ref="L66:L71"/>
    <mergeCell ref="D66:D71"/>
    <mergeCell ref="E66:E71"/>
    <mergeCell ref="F66:F71"/>
    <mergeCell ref="C87:J87"/>
    <mergeCell ref="C75:L85"/>
    <mergeCell ref="C88:J89"/>
    <mergeCell ref="A75:B75"/>
    <mergeCell ref="A74:B74"/>
    <mergeCell ref="C74:L74"/>
    <mergeCell ref="A76:B76"/>
    <mergeCell ref="A77:B77"/>
    <mergeCell ref="A78:B78"/>
    <mergeCell ref="A79:B79"/>
    <mergeCell ref="A80:B80"/>
    <mergeCell ref="A81:B81"/>
    <mergeCell ref="A82:B82"/>
    <mergeCell ref="L88:L89"/>
    <mergeCell ref="K88:K89"/>
    <mergeCell ref="A83:B83"/>
    <mergeCell ref="A84:B84"/>
    <mergeCell ref="A85:B85"/>
    <mergeCell ref="A60:A65"/>
    <mergeCell ref="D60:D65"/>
    <mergeCell ref="E60:E65"/>
    <mergeCell ref="F60:F65"/>
    <mergeCell ref="G60:G65"/>
    <mergeCell ref="H60:H65"/>
    <mergeCell ref="I60:I65"/>
    <mergeCell ref="J60:J65"/>
    <mergeCell ref="A86:L86"/>
    <mergeCell ref="G66:G71"/>
    <mergeCell ref="H66:H71"/>
    <mergeCell ref="K60:K65"/>
    <mergeCell ref="L60:L65"/>
  </mergeCells>
  <conditionalFormatting sqref="C18:C47">
    <cfRule type="containsBlanks" dxfId="34" priority="13">
      <formula>LEN(TRIM(C18))=0</formula>
    </cfRule>
  </conditionalFormatting>
  <conditionalFormatting sqref="Q19">
    <cfRule type="containsBlanks" dxfId="33" priority="12">
      <formula>LEN(TRIM(Q19))=0</formula>
    </cfRule>
  </conditionalFormatting>
  <conditionalFormatting sqref="C75">
    <cfRule type="containsBlanks" dxfId="32" priority="11">
      <formula>LEN(TRIM(C75))=0</formula>
    </cfRule>
  </conditionalFormatting>
  <conditionalFormatting sqref="C88">
    <cfRule type="containsBlanks" dxfId="31" priority="9">
      <formula>LEN(TRIM(C88))=0</formula>
    </cfRule>
  </conditionalFormatting>
  <conditionalFormatting sqref="A88">
    <cfRule type="containsBlanks" dxfId="30" priority="8">
      <formula>LEN(TRIM(A88))=0</formula>
    </cfRule>
  </conditionalFormatting>
  <conditionalFormatting sqref="B88">
    <cfRule type="containsBlanks" dxfId="29" priority="7">
      <formula>LEN(TRIM(B88))=0</formula>
    </cfRule>
  </conditionalFormatting>
  <conditionalFormatting sqref="B89">
    <cfRule type="containsBlanks" dxfId="28" priority="6">
      <formula>LEN(TRIM(B89))=0</formula>
    </cfRule>
  </conditionalFormatting>
  <conditionalFormatting sqref="C52:C54">
    <cfRule type="containsBlanks" dxfId="27" priority="5">
      <formula>LEN(TRIM(C52))=0</formula>
    </cfRule>
  </conditionalFormatting>
  <conditionalFormatting sqref="C55:C59">
    <cfRule type="containsBlanks" dxfId="26" priority="4">
      <formula>LEN(TRIM(C55))=0</formula>
    </cfRule>
  </conditionalFormatting>
  <conditionalFormatting sqref="C60:C62">
    <cfRule type="containsBlanks" dxfId="25" priority="3">
      <formula>LEN(TRIM(C60))=0</formula>
    </cfRule>
  </conditionalFormatting>
  <conditionalFormatting sqref="C63:C65">
    <cfRule type="containsBlanks" dxfId="24" priority="2">
      <formula>LEN(TRIM(C63))=0</formula>
    </cfRule>
  </conditionalFormatting>
  <conditionalFormatting sqref="C66:C71">
    <cfRule type="containsBlanks" dxfId="23" priority="1">
      <formula>LEN(TRIM(C66))=0</formula>
    </cfRule>
  </conditionalFormatting>
  <dataValidations count="1">
    <dataValidation type="list" allowBlank="1" showInputMessage="1" showErrorMessage="1" sqref="A88">
      <formula1>$A$72:$A$73</formula1>
    </dataValidation>
  </dataValidations>
  <pageMargins left="0.23622047244094491" right="0.19685039370078741" top="0.74803149606299213" bottom="0.74803149606299213" header="0.31496062992125984" footer="0.31496062992125984"/>
  <pageSetup paperSize="9" scale="65" orientation="landscape" r:id="rId1"/>
  <ignoredErrors>
    <ignoredError sqref="D73:L73 B73:C73 M86:M87 M71:M82 M18:M62 M66:M67" unlocked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M63"/>
  <sheetViews>
    <sheetView showGridLines="0" topLeftCell="A32" zoomScaleNormal="100" workbookViewId="0">
      <selection activeCell="A42" sqref="A42:A46"/>
    </sheetView>
  </sheetViews>
  <sheetFormatPr baseColWidth="10" defaultRowHeight="12.75" x14ac:dyDescent="0.2"/>
  <cols>
    <col min="1" max="1" width="39.7109375" style="57" customWidth="1"/>
    <col min="2" max="2" width="41.7109375" style="118" customWidth="1"/>
    <col min="3" max="3" width="45.7109375" style="118" customWidth="1"/>
    <col min="4" max="4" width="22.7109375" style="58" customWidth="1"/>
    <col min="5" max="5" width="5.7109375" style="58" customWidth="1"/>
    <col min="6" max="7" width="6.7109375" style="57" customWidth="1"/>
    <col min="8" max="8" width="8.7109375" style="57" customWidth="1"/>
    <col min="9" max="10" width="6.7109375" style="57" customWidth="1"/>
    <col min="11" max="11" width="8.7109375" style="57" customWidth="1"/>
    <col min="12" max="12" width="20.7109375" style="57" customWidth="1"/>
    <col min="13" max="13" width="9.140625" style="3" customWidth="1"/>
    <col min="14" max="16384" width="11.42578125" style="3"/>
  </cols>
  <sheetData>
    <row r="1" spans="1:13" s="56" customFormat="1" ht="18.75" x14ac:dyDescent="0.2">
      <c r="A1" s="537" t="str">
        <f>'M3'!A1:L1</f>
        <v>ORGANIZACIÓN DE LOS ELEMENTOS DEL MÓDULO</v>
      </c>
      <c r="B1" s="537"/>
      <c r="C1" s="537"/>
      <c r="D1" s="537"/>
      <c r="E1" s="537"/>
      <c r="F1" s="537"/>
      <c r="G1" s="537"/>
      <c r="H1" s="537"/>
      <c r="I1" s="537"/>
      <c r="J1" s="537"/>
      <c r="K1" s="537"/>
      <c r="L1" s="537"/>
    </row>
    <row r="2" spans="1:13" s="56" customFormat="1" ht="15.75" x14ac:dyDescent="0.2">
      <c r="A2" s="98"/>
      <c r="B2" s="98"/>
      <c r="C2" s="98"/>
      <c r="D2" s="98"/>
      <c r="E2" s="98"/>
      <c r="F2" s="98"/>
      <c r="G2" s="98"/>
      <c r="H2" s="98"/>
      <c r="I2" s="98"/>
      <c r="J2" s="98"/>
      <c r="K2" s="98"/>
      <c r="L2" s="98"/>
    </row>
    <row r="3" spans="1:13" s="2" customFormat="1" ht="25.5" customHeight="1" x14ac:dyDescent="0.2">
      <c r="A3" s="13" t="s">
        <v>38</v>
      </c>
      <c r="B3" s="377" t="str">
        <f>Perfil_Egreso!B3</f>
        <v>Instituto de educación superior público "Catalina Buendía de Pecho"</v>
      </c>
      <c r="C3" s="377"/>
      <c r="D3" s="11"/>
      <c r="E3" s="11"/>
      <c r="F3" s="512" t="s">
        <v>62</v>
      </c>
      <c r="G3" s="512"/>
      <c r="H3" s="513"/>
      <c r="I3" s="509" t="str">
        <f>Perfil_Egreso!E3</f>
        <v>563619</v>
      </c>
      <c r="J3" s="510"/>
      <c r="K3" s="510"/>
      <c r="L3" s="511"/>
    </row>
    <row r="4" spans="1:13" s="2" customFormat="1" ht="15" customHeight="1" x14ac:dyDescent="0.2">
      <c r="A4" s="168"/>
      <c r="B4" s="168"/>
      <c r="C4" s="14"/>
      <c r="D4" s="14"/>
      <c r="E4" s="14"/>
      <c r="F4" s="11"/>
      <c r="G4" s="11"/>
      <c r="H4" s="11"/>
      <c r="I4" s="11"/>
      <c r="J4" s="11"/>
      <c r="K4" s="11"/>
      <c r="L4" s="11"/>
    </row>
    <row r="5" spans="1:13" s="2" customFormat="1" ht="26.25" customHeight="1" x14ac:dyDescent="0.2">
      <c r="A5" s="13" t="s">
        <v>42</v>
      </c>
      <c r="B5" s="170" t="str">
        <f>Perfil_Egreso!B5</f>
        <v>Industrias Manufactureras</v>
      </c>
      <c r="C5" s="15" t="s">
        <v>43</v>
      </c>
      <c r="D5" s="7" t="str">
        <f>Perfil_Egreso!D5</f>
        <v>Industrias Alimentarias, bebidas y tabaco</v>
      </c>
      <c r="E5" s="16"/>
      <c r="F5" s="514" t="s">
        <v>44</v>
      </c>
      <c r="G5" s="514"/>
      <c r="H5" s="515"/>
      <c r="I5" s="487" t="str">
        <f>Perfil_Egreso!B7</f>
        <v>Elaboración de Productos Alimenticios</v>
      </c>
      <c r="J5" s="520"/>
      <c r="K5" s="520"/>
      <c r="L5" s="488"/>
    </row>
    <row r="6" spans="1:13" ht="12.75" customHeight="1" x14ac:dyDescent="0.2">
      <c r="A6" s="171"/>
      <c r="B6" s="171"/>
      <c r="C6" s="17"/>
      <c r="D6" s="17"/>
      <c r="E6" s="17"/>
      <c r="F6" s="11"/>
      <c r="G6" s="11"/>
      <c r="H6" s="11"/>
      <c r="I6" s="18"/>
      <c r="J6" s="18"/>
      <c r="K6" s="18"/>
      <c r="L6" s="18"/>
    </row>
    <row r="7" spans="1:13" ht="24" customHeight="1" x14ac:dyDescent="0.2">
      <c r="A7" s="171" t="str">
        <f>Perfil_Egreso!A11</f>
        <v>DENOMINACIÓN DEL PROGRAMA DE ESTUDIOS SEGÚN CNOF (según corresponda)</v>
      </c>
      <c r="B7" s="165" t="str">
        <f>Perfil_Egreso!B11</f>
        <v>Industrias Alimentarias</v>
      </c>
      <c r="C7" s="19" t="s">
        <v>46</v>
      </c>
      <c r="D7" s="8" t="str">
        <f>Perfil_Egreso!E11</f>
        <v>CO610-3-001</v>
      </c>
      <c r="E7" s="20"/>
      <c r="F7" s="512" t="str">
        <f>Perfil_Egreso!A9</f>
        <v>DENOMINACIÓN VARIANTE</v>
      </c>
      <c r="G7" s="512"/>
      <c r="H7" s="513"/>
      <c r="I7" s="487">
        <f>Perfil_Egreso!B9</f>
        <v>0</v>
      </c>
      <c r="J7" s="520"/>
      <c r="K7" s="520"/>
      <c r="L7" s="488"/>
    </row>
    <row r="8" spans="1:13" ht="12.75" customHeight="1" x14ac:dyDescent="0.2">
      <c r="A8" s="21"/>
      <c r="B8" s="21"/>
      <c r="C8" s="21"/>
      <c r="D8" s="21"/>
      <c r="E8" s="21"/>
      <c r="F8" s="11"/>
      <c r="G8" s="11"/>
      <c r="H8" s="11"/>
      <c r="I8" s="18"/>
      <c r="J8" s="18"/>
      <c r="K8" s="18"/>
      <c r="L8" s="18"/>
    </row>
    <row r="9" spans="1:13" ht="23.25" customHeight="1" x14ac:dyDescent="0.2">
      <c r="A9" s="23" t="str">
        <f>Perfil_Egreso!A13</f>
        <v>FORMACIÓN**</v>
      </c>
      <c r="B9" s="165">
        <f>Perfil_Egreso!B13</f>
        <v>0</v>
      </c>
      <c r="C9" s="24" t="s">
        <v>6</v>
      </c>
      <c r="D9" s="7">
        <f>Itinerario!W17</f>
        <v>3264</v>
      </c>
      <c r="E9" s="25"/>
      <c r="F9" s="516" t="s">
        <v>35</v>
      </c>
      <c r="G9" s="516"/>
      <c r="H9" s="517"/>
      <c r="I9" s="487">
        <f>Itinerario!T17</f>
        <v>121</v>
      </c>
      <c r="J9" s="520"/>
      <c r="K9" s="520"/>
      <c r="L9" s="488"/>
    </row>
    <row r="10" spans="1:13" ht="12.75" customHeight="1" x14ac:dyDescent="0.2">
      <c r="A10" s="26"/>
      <c r="B10" s="26"/>
      <c r="C10" s="26"/>
      <c r="D10" s="21"/>
      <c r="E10" s="21"/>
      <c r="F10" s="18"/>
      <c r="G10" s="18"/>
      <c r="H10" s="18"/>
      <c r="I10" s="18"/>
      <c r="J10" s="18"/>
      <c r="K10" s="18"/>
      <c r="L10" s="18"/>
    </row>
    <row r="11" spans="1:13" ht="27" customHeight="1" x14ac:dyDescent="0.2">
      <c r="A11" s="27" t="str">
        <f>Perfil_Egreso!C13</f>
        <v>MODALIDAD DEL SERVICIO EDUCATIVO</v>
      </c>
      <c r="B11" s="545" t="str">
        <f>Perfil_Egreso!D13</f>
        <v>Presencial</v>
      </c>
      <c r="C11" s="546"/>
      <c r="D11" s="18"/>
      <c r="E11" s="18"/>
      <c r="F11" s="518" t="str">
        <f>Perfil_Egreso!A15</f>
        <v>NIVEL FORMATIVO</v>
      </c>
      <c r="G11" s="518"/>
      <c r="H11" s="519"/>
      <c r="I11" s="487" t="str">
        <f>Perfil_Egreso!B15</f>
        <v>Profesional técnico</v>
      </c>
      <c r="J11" s="520"/>
      <c r="K11" s="520"/>
      <c r="L11" s="488"/>
    </row>
    <row r="12" spans="1:13" s="56" customFormat="1" ht="8.25" customHeight="1" x14ac:dyDescent="0.2">
      <c r="A12" s="28"/>
      <c r="B12" s="28"/>
      <c r="C12" s="28"/>
      <c r="D12" s="28"/>
      <c r="E12" s="28"/>
      <c r="F12" s="28"/>
      <c r="G12" s="28"/>
      <c r="H12" s="28"/>
      <c r="I12" s="28"/>
      <c r="J12" s="28"/>
      <c r="K12" s="28"/>
      <c r="L12" s="28"/>
    </row>
    <row r="13" spans="1:13" ht="18.75" customHeight="1" x14ac:dyDescent="0.2">
      <c r="A13" s="538" t="s">
        <v>98</v>
      </c>
      <c r="B13" s="538"/>
      <c r="C13" s="538"/>
      <c r="D13" s="538"/>
      <c r="E13" s="538"/>
      <c r="F13" s="538"/>
      <c r="G13" s="538"/>
      <c r="H13" s="538"/>
      <c r="I13" s="538"/>
      <c r="J13" s="538"/>
      <c r="K13" s="538"/>
      <c r="L13" s="538"/>
    </row>
    <row r="14" spans="1:13" ht="55.5" customHeight="1" x14ac:dyDescent="0.2">
      <c r="A14" s="539" t="str">
        <f>Organización_Modular!C41</f>
        <v>UC6: Realizar el envasado de los productos elaborados de acuerdo a orden de pedido asegurando condiciones de inocuidad aplicando las buenas prácticas de manufactura (BPM) y teniendo en cuenta la normativa vigente
UC7: Realizar el empaque y embalaje de los productos terminados, de acuerdo a la orden de pedido, aplicando las buenas prácticas de manufactura (BPM) y teniendo en cuenta la normativa vigente</v>
      </c>
      <c r="B14" s="539"/>
      <c r="C14" s="539"/>
      <c r="D14" s="539"/>
      <c r="E14" s="539"/>
      <c r="F14" s="539"/>
      <c r="G14" s="539"/>
      <c r="H14" s="539"/>
      <c r="I14" s="539"/>
      <c r="J14" s="539"/>
      <c r="K14" s="539"/>
      <c r="L14" s="539"/>
    </row>
    <row r="15" spans="1:13" ht="21" x14ac:dyDescent="0.2">
      <c r="A15" s="185" t="s">
        <v>97</v>
      </c>
      <c r="B15" s="540" t="str">
        <f>Organización_Modular!A41</f>
        <v>Módulo 4: Envasado y embalado</v>
      </c>
      <c r="C15" s="540"/>
      <c r="D15" s="540"/>
      <c r="E15" s="540"/>
      <c r="F15" s="540"/>
      <c r="G15" s="540"/>
      <c r="H15" s="540"/>
      <c r="I15" s="540"/>
      <c r="J15" s="540"/>
      <c r="K15" s="540"/>
      <c r="L15" s="540"/>
    </row>
    <row r="16" spans="1:13" ht="18" customHeight="1" x14ac:dyDescent="0.2">
      <c r="A16" s="541" t="s">
        <v>96</v>
      </c>
      <c r="B16" s="541" t="s">
        <v>95</v>
      </c>
      <c r="C16" s="541" t="s">
        <v>91</v>
      </c>
      <c r="D16" s="541" t="s">
        <v>0</v>
      </c>
      <c r="E16" s="541" t="s">
        <v>61</v>
      </c>
      <c r="F16" s="541" t="s">
        <v>84</v>
      </c>
      <c r="G16" s="541"/>
      <c r="H16" s="541" t="s">
        <v>84</v>
      </c>
      <c r="I16" s="541" t="s">
        <v>90</v>
      </c>
      <c r="J16" s="541"/>
      <c r="K16" s="541" t="s">
        <v>90</v>
      </c>
      <c r="L16" s="541" t="s">
        <v>94</v>
      </c>
      <c r="M16" s="550" t="s">
        <v>107</v>
      </c>
    </row>
    <row r="17" spans="1:13" ht="15.75" customHeight="1" x14ac:dyDescent="0.2">
      <c r="A17" s="542"/>
      <c r="B17" s="542"/>
      <c r="C17" s="542"/>
      <c r="D17" s="542"/>
      <c r="E17" s="542"/>
      <c r="F17" s="232" t="s">
        <v>88</v>
      </c>
      <c r="G17" s="232" t="s">
        <v>87</v>
      </c>
      <c r="H17" s="542"/>
      <c r="I17" s="232" t="s">
        <v>88</v>
      </c>
      <c r="J17" s="232" t="s">
        <v>87</v>
      </c>
      <c r="K17" s="542"/>
      <c r="L17" s="542"/>
      <c r="M17" s="550"/>
    </row>
    <row r="18" spans="1:13" ht="54" customHeight="1" x14ac:dyDescent="0.2">
      <c r="A18" s="531" t="str">
        <f>Capacidades!L108</f>
        <v xml:space="preserve">UC6. UC7.C1  Describir  los metodos del envasado y embalado,  según el tipo de producto alimentario y la normativa vigente.    </v>
      </c>
      <c r="B18" s="233" t="str">
        <f>Capacidades!M108</f>
        <v>C1.I1   Identifica  los tipos de envase y embalaje  en función de los requisitos técnicos de la línea de fabricación y  envasado del producto,  considerando la normatividad vigente.</v>
      </c>
      <c r="C18" s="221" t="s">
        <v>619</v>
      </c>
      <c r="D18" s="549" t="str">
        <f>Organización_Modular!F41</f>
        <v>Fundamentos del envasado y embalado</v>
      </c>
      <c r="E18" s="549" t="str">
        <f>Organización_Modular!G41</f>
        <v>VI</v>
      </c>
      <c r="F18" s="549">
        <f>Organización_Modular!H41</f>
        <v>1</v>
      </c>
      <c r="G18" s="549">
        <f>Organización_Modular!I41</f>
        <v>2</v>
      </c>
      <c r="H18" s="549">
        <f>SUM(F18:G18)</f>
        <v>3</v>
      </c>
      <c r="I18" s="549">
        <f>F18*16</f>
        <v>16</v>
      </c>
      <c r="J18" s="549">
        <f>G18*32</f>
        <v>64</v>
      </c>
      <c r="K18" s="549">
        <f>SUM(I18:J18)</f>
        <v>80</v>
      </c>
      <c r="L18" s="336" t="s">
        <v>1177</v>
      </c>
      <c r="M18" s="100" t="str">
        <f>B18</f>
        <v>C1.I1   Identifica  los tipos de envase y embalaje  en función de los requisitos técnicos de la línea de fabricación y  envasado del producto,  considerando la normatividad vigente.</v>
      </c>
    </row>
    <row r="19" spans="1:13" ht="146.25" customHeight="1" x14ac:dyDescent="0.2">
      <c r="A19" s="531"/>
      <c r="B19" s="233" t="str">
        <f>Capacidades!M109</f>
        <v>C1.I2 Clasifica  el tipo de envase y embalaje en función de los requisitos técnicos de la línea de fabricación, envasado del producto y la normatividad vigente.</v>
      </c>
      <c r="C19" s="221" t="s">
        <v>620</v>
      </c>
      <c r="D19" s="549"/>
      <c r="E19" s="549"/>
      <c r="F19" s="549"/>
      <c r="G19" s="549"/>
      <c r="H19" s="549"/>
      <c r="I19" s="549"/>
      <c r="J19" s="549"/>
      <c r="K19" s="549"/>
      <c r="L19" s="336"/>
      <c r="M19" s="100" t="str">
        <f t="shared" ref="M19:M30" si="0">B19</f>
        <v>C1.I2 Clasifica  el tipo de envase y embalaje en función de los requisitos técnicos de la línea de fabricación, envasado del producto y la normatividad vigente.</v>
      </c>
    </row>
    <row r="20" spans="1:13" ht="43.5" customHeight="1" x14ac:dyDescent="0.2">
      <c r="A20" s="531"/>
      <c r="B20" s="233" t="str">
        <f>Capacidades!M110</f>
        <v xml:space="preserve">C1.I3 Discrimina  la técnica de envasado  de acuerdo a la línea de producción </v>
      </c>
      <c r="C20" s="221" t="s">
        <v>621</v>
      </c>
      <c r="D20" s="549"/>
      <c r="E20" s="549"/>
      <c r="F20" s="549"/>
      <c r="G20" s="549"/>
      <c r="H20" s="549"/>
      <c r="I20" s="549"/>
      <c r="J20" s="549"/>
      <c r="K20" s="549"/>
      <c r="L20" s="336"/>
      <c r="M20" s="100" t="str">
        <f t="shared" si="0"/>
        <v xml:space="preserve">C1.I3 Discrimina  la técnica de envasado  de acuerdo a la línea de producción </v>
      </c>
    </row>
    <row r="21" spans="1:13" ht="96" x14ac:dyDescent="0.2">
      <c r="A21" s="531" t="str">
        <f>Capacidades!L111</f>
        <v xml:space="preserve">UC6. UC7.C2   Operar  con eficiente mantenimiento  los equipos y máquinas de envasado y embalado  según manual del fabricante,  estándares de calidad de la empresa y  buenas prácticas de manufactura (BPM)      </v>
      </c>
      <c r="B21" s="233" t="str">
        <f>Capacidades!M111</f>
        <v xml:space="preserve">C2.I1  Realiza  operaciones de envasado de productos alimentarios   según requerimientos técnicos y  normativa de higiene y seguridad vigente </v>
      </c>
      <c r="C21" s="221" t="s">
        <v>622</v>
      </c>
      <c r="D21" s="549" t="str">
        <f>Organización_Modular!F42</f>
        <v>Maquinas y equipos de envasado</v>
      </c>
      <c r="E21" s="549" t="str">
        <f>Organización_Modular!G42</f>
        <v>VI</v>
      </c>
      <c r="F21" s="549">
        <f>Organización_Modular!H42</f>
        <v>1</v>
      </c>
      <c r="G21" s="549">
        <f>Organización_Modular!I42</f>
        <v>3</v>
      </c>
      <c r="H21" s="549">
        <f>SUM(F21:G21)</f>
        <v>4</v>
      </c>
      <c r="I21" s="549">
        <f>F21*16</f>
        <v>16</v>
      </c>
      <c r="J21" s="549">
        <f>G21*32</f>
        <v>96</v>
      </c>
      <c r="K21" s="549">
        <f>SUM(I21:J21)</f>
        <v>112</v>
      </c>
      <c r="L21" s="625" t="s">
        <v>1178</v>
      </c>
      <c r="M21" s="100" t="str">
        <f t="shared" si="0"/>
        <v xml:space="preserve">C2.I1  Realiza  operaciones de envasado de productos alimentarios   según requerimientos técnicos y  normativa de higiene y seguridad vigente </v>
      </c>
    </row>
    <row r="22" spans="1:13" ht="92.25" customHeight="1" x14ac:dyDescent="0.2">
      <c r="A22" s="531"/>
      <c r="B22" s="233" t="str">
        <f>Capacidades!M112</f>
        <v xml:space="preserve">C2.I2 Verifica el funcionamiento de máquinas, de envasado y embalado en la industria alimentaria, asegurando la continuidad del proceso   de acuerdo a procedimientos establecidos. </v>
      </c>
      <c r="C22" s="221" t="s">
        <v>623</v>
      </c>
      <c r="D22" s="549"/>
      <c r="E22" s="549"/>
      <c r="F22" s="549"/>
      <c r="G22" s="549"/>
      <c r="H22" s="549"/>
      <c r="I22" s="549"/>
      <c r="J22" s="549"/>
      <c r="K22" s="549"/>
      <c r="L22" s="336"/>
      <c r="M22" s="100" t="str">
        <f t="shared" si="0"/>
        <v xml:space="preserve">C2.I2 Verifica el funcionamiento de máquinas, de envasado y embalado en la industria alimentaria, asegurando la continuidad del proceso   de acuerdo a procedimientos establecidos. </v>
      </c>
    </row>
    <row r="23" spans="1:13" ht="96" x14ac:dyDescent="0.2">
      <c r="A23" s="531"/>
      <c r="B23" s="233" t="str">
        <f>Capacidades!M113</f>
        <v>C2.I3 Selecciona el tipo de envase y embalaje en función de los requisitos técnicos de la línea de fabricación y  envasado del producto, considerando la normatividad vigente.</v>
      </c>
      <c r="C23" s="221" t="s">
        <v>624</v>
      </c>
      <c r="D23" s="549"/>
      <c r="E23" s="549"/>
      <c r="F23" s="549"/>
      <c r="G23" s="549"/>
      <c r="H23" s="549"/>
      <c r="I23" s="549"/>
      <c r="J23" s="549"/>
      <c r="K23" s="549"/>
      <c r="L23" s="336"/>
      <c r="M23" s="100" t="str">
        <f t="shared" si="0"/>
        <v>C2.I3 Selecciona el tipo de envase y embalaje en función de los requisitos técnicos de la línea de fabricación y  envasado del producto, considerando la normatividad vigente.</v>
      </c>
    </row>
    <row r="24" spans="1:13" ht="60" customHeight="1" x14ac:dyDescent="0.2">
      <c r="A24" s="531"/>
      <c r="B24" s="233" t="str">
        <f>Capacidades!M114</f>
        <v xml:space="preserve">C2.I4 Selecciona  la técnica de envasado  de acuerdo a la línea de producción </v>
      </c>
      <c r="C24" s="221" t="s">
        <v>625</v>
      </c>
      <c r="D24" s="549"/>
      <c r="E24" s="549"/>
      <c r="F24" s="549"/>
      <c r="G24" s="549"/>
      <c r="H24" s="549"/>
      <c r="I24" s="549"/>
      <c r="J24" s="549"/>
      <c r="K24" s="549"/>
      <c r="L24" s="336"/>
      <c r="M24" s="100" t="str">
        <f t="shared" si="0"/>
        <v xml:space="preserve">C2.I4 Selecciona  la técnica de envasado  de acuerdo a la línea de producción </v>
      </c>
    </row>
    <row r="25" spans="1:13" ht="48" x14ac:dyDescent="0.2">
      <c r="A25" s="531" t="str">
        <f>Capacidades!L115</f>
        <v xml:space="preserve">UC6. UC7.C3   Realizar  los procedimientos adecuados en  el empaque y embalaje de los productos terminados,   de acuerdo a la orden de producción y teniendo en cuenta la normatividad vigente            </v>
      </c>
      <c r="B25" s="233" t="str">
        <f>Capacidades!M115</f>
        <v>C3.I1 Realiza operaciones de empacado y embalaje según las  características del producto envasado.</v>
      </c>
      <c r="C25" s="221" t="s">
        <v>626</v>
      </c>
      <c r="D25" s="549" t="str">
        <f>Organización_Modular!F43</f>
        <v>Empaque y embalaje</v>
      </c>
      <c r="E25" s="549" t="str">
        <f>Organización_Modular!G43</f>
        <v>VI</v>
      </c>
      <c r="F25" s="549">
        <f>Organización_Modular!H43</f>
        <v>2</v>
      </c>
      <c r="G25" s="549">
        <f>Organización_Modular!I43</f>
        <v>3</v>
      </c>
      <c r="H25" s="549">
        <f>SUM(F25:G25)</f>
        <v>5</v>
      </c>
      <c r="I25" s="549">
        <f>F25*16</f>
        <v>32</v>
      </c>
      <c r="J25" s="549">
        <f>G25*32</f>
        <v>96</v>
      </c>
      <c r="K25" s="549">
        <f>SUM(I25:J25)</f>
        <v>128</v>
      </c>
      <c r="L25" s="610" t="s">
        <v>1174</v>
      </c>
      <c r="M25" s="100" t="str">
        <f t="shared" si="0"/>
        <v>C3.I1 Realiza operaciones de empacado y embalaje según las  características del producto envasado.</v>
      </c>
    </row>
    <row r="26" spans="1:13" ht="60" x14ac:dyDescent="0.2">
      <c r="A26" s="531"/>
      <c r="B26" s="233" t="str">
        <f>Capacidades!M116</f>
        <v>C3.I2  Supervisa  el empacado y embalaje
los productos  alimenticios considerando criterios de inocuidad de productos y sanitización
de equipos y maquinarias, destino y  pautas de comercialización</v>
      </c>
      <c r="C26" s="221" t="s">
        <v>627</v>
      </c>
      <c r="D26" s="549"/>
      <c r="E26" s="549"/>
      <c r="F26" s="549"/>
      <c r="G26" s="549"/>
      <c r="H26" s="549"/>
      <c r="I26" s="549"/>
      <c r="J26" s="549"/>
      <c r="K26" s="549"/>
      <c r="L26" s="611"/>
      <c r="M26" s="100" t="str">
        <f t="shared" si="0"/>
        <v>C3.I2  Supervisa  el empacado y embalaje
los productos  alimenticios considerando criterios de inocuidad de productos y sanitización
de equipos y maquinarias, destino y  pautas de comercialización</v>
      </c>
    </row>
    <row r="27" spans="1:13" ht="50.1" customHeight="1" x14ac:dyDescent="0.2">
      <c r="A27" s="531" t="str">
        <f>Capacidades!L117</f>
        <v xml:space="preserve">UC7.C4. Realizar   los procedimientos  según el protocolo  el almacenamiento  de los productos terminados ,   según protocolo de la empresa y normas vigentes        </v>
      </c>
      <c r="B27" s="233" t="str">
        <f>Capacidades!M117</f>
        <v>C4.I1  Identifica las condiciones de almacenamiento, de acuerdo a la línea de producción y protocolos de la empresa</v>
      </c>
      <c r="C27" s="221" t="s">
        <v>628</v>
      </c>
      <c r="D27" s="549" t="str">
        <f>Organización_Modular!F44</f>
        <v xml:space="preserve">Almacenamiento de productos alimentarios </v>
      </c>
      <c r="E27" s="549" t="str">
        <f>Organización_Modular!G44</f>
        <v>VI</v>
      </c>
      <c r="F27" s="549">
        <f>Organización_Modular!H44</f>
        <v>1</v>
      </c>
      <c r="G27" s="549">
        <f>Organización_Modular!I44</f>
        <v>3</v>
      </c>
      <c r="H27" s="549">
        <f>SUM(F27:G27)</f>
        <v>4</v>
      </c>
      <c r="I27" s="549">
        <f>F27*16</f>
        <v>16</v>
      </c>
      <c r="J27" s="549">
        <f>G27*32</f>
        <v>96</v>
      </c>
      <c r="K27" s="549">
        <f>SUM(I27:J27)</f>
        <v>112</v>
      </c>
      <c r="L27" s="336" t="s">
        <v>1176</v>
      </c>
      <c r="M27" s="100" t="str">
        <f t="shared" si="0"/>
        <v>C4.I1  Identifica las condiciones de almacenamiento, de acuerdo a la línea de producción y protocolos de la empresa</v>
      </c>
    </row>
    <row r="28" spans="1:13" ht="57" customHeight="1" x14ac:dyDescent="0.2">
      <c r="A28" s="531"/>
      <c r="B28" s="233" t="str">
        <f>Capacidades!M118</f>
        <v>C4.I2 Ejecuta el almacenamiento de los productos terminados , según Buenas Prácticas de Almacenamiento(BPA)  y normatividad vigente</v>
      </c>
      <c r="C28" s="221" t="s">
        <v>629</v>
      </c>
      <c r="D28" s="549"/>
      <c r="E28" s="549"/>
      <c r="F28" s="549"/>
      <c r="G28" s="549"/>
      <c r="H28" s="549"/>
      <c r="I28" s="549"/>
      <c r="J28" s="549"/>
      <c r="K28" s="549"/>
      <c r="L28" s="336"/>
      <c r="M28" s="100" t="str">
        <f t="shared" si="0"/>
        <v>C4.I2 Ejecuta el almacenamiento de los productos terminados , según Buenas Prácticas de Almacenamiento(BPA)  y normatividad vigente</v>
      </c>
    </row>
    <row r="29" spans="1:13" ht="50.1" customHeight="1" x14ac:dyDescent="0.2">
      <c r="A29" s="531"/>
      <c r="B29" s="233" t="str">
        <f>Capacidades!M119</f>
        <v>C4.I3 Verifica  las condiciones  adecuadas de almacenamiento  de los productos terminados , según Buenas Prácticas de Almacenamiento(BPA)  y normatividad vigente</v>
      </c>
      <c r="C29" s="221" t="s">
        <v>630</v>
      </c>
      <c r="D29" s="549"/>
      <c r="E29" s="549"/>
      <c r="F29" s="549"/>
      <c r="G29" s="549"/>
      <c r="H29" s="549"/>
      <c r="I29" s="549"/>
      <c r="J29" s="549"/>
      <c r="K29" s="549"/>
      <c r="L29" s="336"/>
      <c r="M29" s="100" t="str">
        <f t="shared" si="0"/>
        <v>C4.I3 Verifica  las condiciones  adecuadas de almacenamiento  de los productos terminados , según Buenas Prácticas de Almacenamiento(BPA)  y normatividad vigente</v>
      </c>
    </row>
    <row r="30" spans="1:13" ht="50.1" customHeight="1" x14ac:dyDescent="0.2">
      <c r="A30" s="531"/>
      <c r="B30" s="233" t="str">
        <f>Capacidades!M120</f>
        <v>C4.I4 Registra   el stock de mercancía, según las fichas técnicas y  protocolos de la empresa</v>
      </c>
      <c r="C30" s="221" t="s">
        <v>631</v>
      </c>
      <c r="D30" s="549"/>
      <c r="E30" s="549"/>
      <c r="F30" s="549"/>
      <c r="G30" s="549"/>
      <c r="H30" s="549"/>
      <c r="I30" s="549"/>
      <c r="J30" s="549"/>
      <c r="K30" s="549"/>
      <c r="L30" s="336"/>
      <c r="M30" s="100" t="str">
        <f t="shared" si="0"/>
        <v>C4.I4 Registra   el stock de mercancía, según las fichas técnicas y  protocolos de la empresa</v>
      </c>
    </row>
    <row r="31" spans="1:13" ht="23.25" customHeight="1" x14ac:dyDescent="0.2">
      <c r="A31" s="526" t="s">
        <v>99</v>
      </c>
      <c r="B31" s="526"/>
      <c r="C31" s="526"/>
      <c r="D31" s="526"/>
      <c r="E31" s="526"/>
      <c r="F31" s="526"/>
      <c r="G31" s="526"/>
      <c r="H31" s="526"/>
      <c r="I31" s="526"/>
      <c r="J31" s="526"/>
      <c r="K31" s="526"/>
      <c r="L31" s="526"/>
      <c r="M31" s="100" t="str">
        <f>A31</f>
        <v>COMPETENCIAS PARA LA EMPLEABILIDAD INCORPORADAS MEDIANTE UNIDAD DIDÁCTICA</v>
      </c>
    </row>
    <row r="32" spans="1:13" ht="13.5" customHeight="1" x14ac:dyDescent="0.2">
      <c r="A32" s="527">
        <f>Organización_Modular!C46</f>
        <v>0</v>
      </c>
      <c r="B32" s="527"/>
      <c r="C32" s="527"/>
      <c r="D32" s="527"/>
      <c r="E32" s="527"/>
      <c r="F32" s="527"/>
      <c r="G32" s="527"/>
      <c r="H32" s="527"/>
      <c r="I32" s="527"/>
      <c r="J32" s="527"/>
      <c r="K32" s="527"/>
      <c r="L32" s="527"/>
      <c r="M32" s="100">
        <f>A32</f>
        <v>0</v>
      </c>
    </row>
    <row r="33" spans="1:13" ht="12.75" customHeight="1" x14ac:dyDescent="0.2">
      <c r="A33" s="614" t="s">
        <v>93</v>
      </c>
      <c r="B33" s="616" t="s">
        <v>92</v>
      </c>
      <c r="C33" s="614" t="s">
        <v>91</v>
      </c>
      <c r="D33" s="614" t="s">
        <v>0</v>
      </c>
      <c r="E33" s="525" t="s">
        <v>61</v>
      </c>
      <c r="F33" s="614" t="s">
        <v>84</v>
      </c>
      <c r="G33" s="614"/>
      <c r="H33" s="614" t="s">
        <v>84</v>
      </c>
      <c r="I33" s="614" t="s">
        <v>90</v>
      </c>
      <c r="J33" s="614"/>
      <c r="K33" s="614" t="s">
        <v>90</v>
      </c>
      <c r="L33" s="614" t="s">
        <v>89</v>
      </c>
      <c r="M33" s="100" t="str">
        <f>A33</f>
        <v>CAPACIDADES DE EMPLEABILIDAD</v>
      </c>
    </row>
    <row r="34" spans="1:13" x14ac:dyDescent="0.2">
      <c r="A34" s="615"/>
      <c r="B34" s="617"/>
      <c r="C34" s="615"/>
      <c r="D34" s="615"/>
      <c r="E34" s="618"/>
      <c r="F34" s="235" t="s">
        <v>88</v>
      </c>
      <c r="G34" s="235" t="s">
        <v>87</v>
      </c>
      <c r="H34" s="615"/>
      <c r="I34" s="235" t="s">
        <v>88</v>
      </c>
      <c r="J34" s="235" t="s">
        <v>87</v>
      </c>
      <c r="K34" s="615"/>
      <c r="L34" s="615"/>
      <c r="M34" s="100" t="str">
        <f>A33</f>
        <v>CAPACIDADES DE EMPLEABILIDAD</v>
      </c>
    </row>
    <row r="35" spans="1:13" ht="49.5" customHeight="1" x14ac:dyDescent="0.2">
      <c r="A35" s="578" t="str">
        <f>Capacidades!L121</f>
        <v>CE4.C1 Aplicar principios y valores éticos - deontológicos en su contexto social y laboral respetando las normas del bien común y códigos de ética profesional. CE4.C2 Practicar las relaciones interpersonales democráticas respetando la diversidad y dignidad de las personas en el marco de los derechos humanos y en la convivencia social y gestionando de forma efectiva los conflictos</v>
      </c>
      <c r="B35" s="233" t="str">
        <f>Capacidades!M121</f>
        <v xml:space="preserve">C1. I1 Identifica  los principios y valores éticos y deontológicos en el marco de sus relaciones sociales y laborales. </v>
      </c>
      <c r="C35" s="276" t="s">
        <v>1113</v>
      </c>
      <c r="D35" s="553" t="str">
        <f>Organización_Modular!F45</f>
        <v>Comportamiento etico</v>
      </c>
      <c r="E35" s="553" t="str">
        <f>Organización_Modular!G46</f>
        <v>VI</v>
      </c>
      <c r="F35" s="553">
        <f>Organización_Modular!H46</f>
        <v>1</v>
      </c>
      <c r="G35" s="553">
        <f>Organización_Modular!I46</f>
        <v>1</v>
      </c>
      <c r="H35" s="553">
        <f>SUM(F35:G35)</f>
        <v>2</v>
      </c>
      <c r="I35" s="553">
        <f>F35*16</f>
        <v>16</v>
      </c>
      <c r="J35" s="553">
        <f>G35*32</f>
        <v>32</v>
      </c>
      <c r="K35" s="553">
        <f>SUM(I35:J35)</f>
        <v>48</v>
      </c>
      <c r="L35" s="612" t="s">
        <v>1175</v>
      </c>
      <c r="M35" s="100" t="str">
        <f>B35</f>
        <v xml:space="preserve">C1. I1 Identifica  los principios y valores éticos y deontológicos en el marco de sus relaciones sociales y laborales. </v>
      </c>
    </row>
    <row r="36" spans="1:13" ht="56.25" customHeight="1" x14ac:dyDescent="0.2">
      <c r="A36" s="579"/>
      <c r="B36" s="264" t="str">
        <f>Capacidades!M122</f>
        <v xml:space="preserve">C1. I2 Actúa con honestidad, honradez, integridad en su rol como estudiante fomentando una cultura transparente, orientada a l bien común en su contexto social. </v>
      </c>
      <c r="C36" s="277" t="s">
        <v>1114</v>
      </c>
      <c r="D36" s="554"/>
      <c r="E36" s="554"/>
      <c r="F36" s="554"/>
      <c r="G36" s="554"/>
      <c r="H36" s="554"/>
      <c r="I36" s="554"/>
      <c r="J36" s="554"/>
      <c r="K36" s="554"/>
      <c r="L36" s="612"/>
      <c r="M36" s="100"/>
    </row>
    <row r="37" spans="1:13" ht="52.5" customHeight="1" x14ac:dyDescent="0.2">
      <c r="A37" s="579"/>
      <c r="B37" s="264" t="str">
        <f>Capacidades!M123</f>
        <v>C1. I3 Aplica los códigos de ética en su quehacer profesional de manera autónoma con responsabilidad haciendo uso eficiente de los recursos.</v>
      </c>
      <c r="C37" s="277" t="s">
        <v>1115</v>
      </c>
      <c r="D37" s="554"/>
      <c r="E37" s="554"/>
      <c r="F37" s="554"/>
      <c r="G37" s="554"/>
      <c r="H37" s="554"/>
      <c r="I37" s="554"/>
      <c r="J37" s="554"/>
      <c r="K37" s="554"/>
      <c r="L37" s="612"/>
      <c r="M37" s="100"/>
    </row>
    <row r="38" spans="1:13" ht="58.5" customHeight="1" x14ac:dyDescent="0.2">
      <c r="A38" s="579"/>
      <c r="B38" s="264" t="str">
        <f>Capacidades!M124</f>
        <v>C1. I4 Actúa correcta y éticamente desde los múltiples roles que como persona asume fomentando una cultura transparente anti corrupción orientada al bien común y a la ética profesional.</v>
      </c>
      <c r="C38" s="277" t="s">
        <v>1116</v>
      </c>
      <c r="D38" s="554"/>
      <c r="E38" s="554"/>
      <c r="F38" s="554"/>
      <c r="G38" s="554"/>
      <c r="H38" s="554"/>
      <c r="I38" s="554"/>
      <c r="J38" s="554"/>
      <c r="K38" s="554"/>
      <c r="L38" s="612"/>
      <c r="M38" s="100"/>
    </row>
    <row r="39" spans="1:13" ht="58.5" customHeight="1" x14ac:dyDescent="0.2">
      <c r="A39" s="579"/>
      <c r="B39" s="264" t="str">
        <f>Capacidades!M125</f>
        <v>C2.I1 Identifica los principios de la democracia para la optimización de sus relaciones interpersonales</v>
      </c>
      <c r="C39" s="277" t="s">
        <v>1117</v>
      </c>
      <c r="D39" s="554"/>
      <c r="E39" s="554"/>
      <c r="F39" s="554"/>
      <c r="G39" s="554"/>
      <c r="H39" s="554"/>
      <c r="I39" s="554"/>
      <c r="J39" s="554"/>
      <c r="K39" s="554"/>
      <c r="L39" s="612"/>
      <c r="M39" s="100"/>
    </row>
    <row r="40" spans="1:13" ht="62.25" customHeight="1" x14ac:dyDescent="0.2">
      <c r="A40" s="579"/>
      <c r="B40" s="264" t="str">
        <f>Capacidades!M126</f>
        <v>C2.I2 Establece  acuerdo con otras personas, tareas y objetivos donde se evidencie la inclusión participación y búsqueda del bien común.</v>
      </c>
      <c r="C40" s="277" t="s">
        <v>1118</v>
      </c>
      <c r="D40" s="554"/>
      <c r="E40" s="554"/>
      <c r="F40" s="554"/>
      <c r="G40" s="554"/>
      <c r="H40" s="554"/>
      <c r="I40" s="554"/>
      <c r="J40" s="554"/>
      <c r="K40" s="554"/>
      <c r="L40" s="612"/>
      <c r="M40" s="100"/>
    </row>
    <row r="41" spans="1:13" ht="60.75" customHeight="1" x14ac:dyDescent="0.2">
      <c r="A41" s="580"/>
      <c r="B41" s="264" t="str">
        <f>Capacidades!M127</f>
        <v>C2.I3 Demuestra  respeto  por la diversidad y dignidad de las personas en su cotidianeidad.</v>
      </c>
      <c r="C41" s="277" t="s">
        <v>1119</v>
      </c>
      <c r="D41" s="555"/>
      <c r="E41" s="555"/>
      <c r="F41" s="555"/>
      <c r="G41" s="555"/>
      <c r="H41" s="555"/>
      <c r="I41" s="555"/>
      <c r="J41" s="555"/>
      <c r="K41" s="555"/>
      <c r="L41" s="612"/>
      <c r="M41" s="100"/>
    </row>
    <row r="42" spans="1:13" ht="36" customHeight="1" x14ac:dyDescent="0.2">
      <c r="A42" s="578" t="str">
        <f>Capacidades!L128</f>
        <v>CE8.C1  Plantear  soluciones al problema teniendo en cuenta el logro de los objetivos  considerando el bien común y sin estereotipos de género, étnicos u otros CE8.C2 Aplicar  las herramientas necesarias para la resolución efectiva del problema identificado, 
  teniendo en cuenta su contexto.</v>
      </c>
      <c r="B42" s="304" t="str">
        <f>Capacidades!M128</f>
        <v xml:space="preserve">C1. I1 Identifica  el problema a partir de sus características y efectos   en determinados contextos. </v>
      </c>
      <c r="C42" s="277" t="s">
        <v>1205</v>
      </c>
      <c r="D42" s="553" t="str">
        <f>Organización_Modular!F46</f>
        <v>Solucion de Problemas</v>
      </c>
      <c r="E42" s="553" t="str">
        <f>Organización_Modular!G46</f>
        <v>VI</v>
      </c>
      <c r="F42" s="553">
        <f>Organización_Modular!H46</f>
        <v>1</v>
      </c>
      <c r="G42" s="553">
        <f>Organización_Modular!I46</f>
        <v>1</v>
      </c>
      <c r="H42" s="553">
        <f>Organización_Modular!J46</f>
        <v>2</v>
      </c>
      <c r="I42" s="553">
        <f>F42*16</f>
        <v>16</v>
      </c>
      <c r="J42" s="553">
        <f>G42*32</f>
        <v>32</v>
      </c>
      <c r="K42" s="553">
        <f>SUM(I42:J42)</f>
        <v>48</v>
      </c>
      <c r="L42" s="613" t="s">
        <v>1210</v>
      </c>
      <c r="M42" s="100"/>
    </row>
    <row r="43" spans="1:13" ht="55.5" customHeight="1" x14ac:dyDescent="0.2">
      <c r="A43" s="579"/>
      <c r="B43" s="304" t="str">
        <f>Capacidades!M129</f>
        <v>C1. I2 Identifica  las causas del origen del problema analizando la información disponible y  estableciendo prioridades de manera efectiva</v>
      </c>
      <c r="C43" s="277" t="s">
        <v>1206</v>
      </c>
      <c r="D43" s="554"/>
      <c r="E43" s="554"/>
      <c r="F43" s="554"/>
      <c r="G43" s="554"/>
      <c r="H43" s="554"/>
      <c r="I43" s="554"/>
      <c r="J43" s="554"/>
      <c r="K43" s="554"/>
      <c r="L43" s="613"/>
      <c r="M43" s="100"/>
    </row>
    <row r="44" spans="1:13" ht="62.25" customHeight="1" x14ac:dyDescent="0.2">
      <c r="A44" s="579"/>
      <c r="B44" s="304" t="str">
        <f>Capacidades!M130</f>
        <v xml:space="preserve">C1. I3 Propone  estrategias para la solución efectiva del problema  teniendo en cuenta el bien común y sin estereotipos de género, étnicos u otros. </v>
      </c>
      <c r="C44" s="305" t="s">
        <v>1207</v>
      </c>
      <c r="D44" s="554"/>
      <c r="E44" s="554"/>
      <c r="F44" s="554"/>
      <c r="G44" s="554"/>
      <c r="H44" s="554"/>
      <c r="I44" s="554"/>
      <c r="J44" s="554"/>
      <c r="K44" s="554"/>
      <c r="L44" s="613"/>
      <c r="M44" s="100"/>
    </row>
    <row r="45" spans="1:13" ht="59.25" customHeight="1" x14ac:dyDescent="0.2">
      <c r="A45" s="579"/>
      <c r="B45" s="304" t="str">
        <f>Capacidades!M131</f>
        <v>C1. I1 Selecciona  las herramientas, verificando su eficacia de acción a partir de resultados  considerando el bien común y sin estereotipos de género, étnicos u otros</v>
      </c>
      <c r="C45" s="277" t="s">
        <v>1208</v>
      </c>
      <c r="D45" s="554"/>
      <c r="E45" s="554"/>
      <c r="F45" s="554"/>
      <c r="G45" s="554"/>
      <c r="H45" s="554"/>
      <c r="I45" s="554"/>
      <c r="J45" s="554"/>
      <c r="K45" s="554"/>
      <c r="L45" s="613"/>
      <c r="M45" s="100"/>
    </row>
    <row r="46" spans="1:13" ht="63" customHeight="1" x14ac:dyDescent="0.2">
      <c r="A46" s="579"/>
      <c r="B46" s="304" t="str">
        <f>Capacidades!M132</f>
        <v>C2. I2 Implementa  acciones éticas, viables e inclusivas y sin estereotipos de género, étnicos u otros,  para solucionar un problema de manera efectiva, evaluando sus resultados</v>
      </c>
      <c r="C46" s="277" t="s">
        <v>1209</v>
      </c>
      <c r="D46" s="554"/>
      <c r="E46" s="554"/>
      <c r="F46" s="554"/>
      <c r="G46" s="554"/>
      <c r="H46" s="554"/>
      <c r="I46" s="554"/>
      <c r="J46" s="554"/>
      <c r="K46" s="554"/>
      <c r="L46" s="613"/>
      <c r="M46" s="100"/>
    </row>
    <row r="47" spans="1:13" ht="15.75" customHeight="1" x14ac:dyDescent="0.2">
      <c r="A47" s="619" t="s">
        <v>100</v>
      </c>
      <c r="B47" s="620"/>
      <c r="C47" s="620"/>
      <c r="D47" s="620"/>
      <c r="E47" s="620"/>
      <c r="F47" s="620"/>
      <c r="G47" s="620"/>
      <c r="H47" s="620"/>
      <c r="I47" s="620"/>
      <c r="J47" s="620"/>
      <c r="K47" s="620"/>
      <c r="L47" s="621"/>
      <c r="M47" s="100" t="str">
        <f>A47</f>
        <v xml:space="preserve">COMPETENCIAS PARA LA EMPLEABILIDAD INCORPORADAS COMO CONTENIDO  TRANSVERSAL </v>
      </c>
    </row>
    <row r="48" spans="1:13" ht="18" customHeight="1" x14ac:dyDescent="0.2">
      <c r="A48" s="556" t="str">
        <f>'M3'!A73:L73</f>
        <v>Trabajo colaborativo.- Participar de forma activa en el logro de objetivos y metas comunes, integrándose con otras personas con criterio de respeto y justicia, sin estereotipos de género u otros, en un contexto determinado. (T)</v>
      </c>
      <c r="B48" s="622"/>
      <c r="C48" s="622"/>
      <c r="D48" s="622"/>
      <c r="E48" s="622"/>
      <c r="F48" s="622"/>
      <c r="G48" s="622"/>
      <c r="H48" s="622"/>
      <c r="I48" s="622"/>
      <c r="J48" s="622"/>
      <c r="K48" s="622"/>
      <c r="L48" s="609"/>
      <c r="M48" s="100" t="str">
        <f t="shared" ref="M48:M55" si="1">A48</f>
        <v>Trabajo colaborativo.- Participar de forma activa en el logro de objetivos y metas comunes, integrándose con otras personas con criterio de respeto y justicia, sin estereotipos de género u otros, en un contexto determinado. (T)</v>
      </c>
    </row>
    <row r="49" spans="1:13" ht="25.5" customHeight="1" x14ac:dyDescent="0.2">
      <c r="A49" s="623" t="s">
        <v>86</v>
      </c>
      <c r="B49" s="624"/>
      <c r="C49" s="541" t="s">
        <v>85</v>
      </c>
      <c r="D49" s="541"/>
      <c r="E49" s="541"/>
      <c r="F49" s="541"/>
      <c r="G49" s="541"/>
      <c r="H49" s="541"/>
      <c r="I49" s="541"/>
      <c r="J49" s="541"/>
      <c r="K49" s="541"/>
      <c r="L49" s="541"/>
      <c r="M49" s="100" t="str">
        <f t="shared" si="1"/>
        <v>CAPACIDADES A FORTALECER</v>
      </c>
    </row>
    <row r="50" spans="1:13" ht="42" customHeight="1" x14ac:dyDescent="0.2">
      <c r="A50" s="556" t="str">
        <f>Capacidades!O108</f>
        <v>UC6.UC7.C1 Describir  los metodos del envasado y embalado, según el tipo de producto alimentario y la normativa vigente.</v>
      </c>
      <c r="B50" s="609"/>
      <c r="C50" s="603" t="s">
        <v>587</v>
      </c>
      <c r="D50" s="604"/>
      <c r="E50" s="604"/>
      <c r="F50" s="604"/>
      <c r="G50" s="604"/>
      <c r="H50" s="604"/>
      <c r="I50" s="604"/>
      <c r="J50" s="604"/>
      <c r="K50" s="604"/>
      <c r="L50" s="605"/>
      <c r="M50" s="100" t="str">
        <f t="shared" si="1"/>
        <v>UC6.UC7.C1 Describir  los metodos del envasado y embalado, según el tipo de producto alimentario y la normativa vigente.</v>
      </c>
    </row>
    <row r="51" spans="1:13" ht="55.5" customHeight="1" x14ac:dyDescent="0.2">
      <c r="A51" s="556" t="str">
        <f>Capacidades!O111</f>
        <v xml:space="preserve">UC6.UC7.C2Operar con eficiente mantenimiento  los equipos y máquinas de envasado y embalado  según manual del fabricante,  estándares de calidad de la empresa y  buenas prácticas de manufactura (BPM)  </v>
      </c>
      <c r="B51" s="609"/>
      <c r="C51" s="606"/>
      <c r="D51" s="607"/>
      <c r="E51" s="607"/>
      <c r="F51" s="607"/>
      <c r="G51" s="607"/>
      <c r="H51" s="607"/>
      <c r="I51" s="607"/>
      <c r="J51" s="607"/>
      <c r="K51" s="607"/>
      <c r="L51" s="608"/>
      <c r="M51" s="100" t="str">
        <f t="shared" si="1"/>
        <v xml:space="preserve">UC6.UC7.C2Operar con eficiente mantenimiento  los equipos y máquinas de envasado y embalado  según manual del fabricante,  estándares de calidad de la empresa y  buenas prácticas de manufactura (BPM)  </v>
      </c>
    </row>
    <row r="52" spans="1:13" ht="42" customHeight="1" x14ac:dyDescent="0.2">
      <c r="A52" s="556" t="str">
        <f>Capacidades!O115</f>
        <v xml:space="preserve">UC6.UC7.C3 Realizar los procedimientos adecuados en  el empaque y embalaje de los productos terminados,   de acuerdo a la orden de producción y teniendo en cuenta la normatividad vigente     </v>
      </c>
      <c r="B52" s="609"/>
      <c r="C52" s="606"/>
      <c r="D52" s="607"/>
      <c r="E52" s="607"/>
      <c r="F52" s="607"/>
      <c r="G52" s="607"/>
      <c r="H52" s="607"/>
      <c r="I52" s="607"/>
      <c r="J52" s="607"/>
      <c r="K52" s="607"/>
      <c r="L52" s="608"/>
      <c r="M52" s="100" t="str">
        <f t="shared" si="1"/>
        <v xml:space="preserve">UC6.UC7.C3 Realizar los procedimientos adecuados en  el empaque y embalaje de los productos terminados,   de acuerdo a la orden de producción y teniendo en cuenta la normatividad vigente     </v>
      </c>
    </row>
    <row r="53" spans="1:13" ht="42" customHeight="1" x14ac:dyDescent="0.2">
      <c r="A53" s="556" t="str">
        <f>Capacidades!O117</f>
        <v xml:space="preserve">UC7.C4 Realizar  los procedimientos  según el protocolo  el almacenamiento  de los productos terminados ,  según protocolo de la empresa y normas vigentes    </v>
      </c>
      <c r="B53" s="609"/>
      <c r="C53" s="606"/>
      <c r="D53" s="607"/>
      <c r="E53" s="607"/>
      <c r="F53" s="607"/>
      <c r="G53" s="607"/>
      <c r="H53" s="607"/>
      <c r="I53" s="607"/>
      <c r="J53" s="607"/>
      <c r="K53" s="607"/>
      <c r="L53" s="608"/>
      <c r="M53" s="100" t="str">
        <f t="shared" si="1"/>
        <v xml:space="preserve">UC7.C4 Realizar  los procedimientos  según el protocolo  el almacenamiento  de los productos terminados ,  según protocolo de la empresa y normas vigentes    </v>
      </c>
    </row>
    <row r="54" spans="1:13" s="56" customFormat="1" ht="18" customHeight="1" x14ac:dyDescent="0.2">
      <c r="A54" s="626" t="str">
        <f>'M1'!A57:L57</f>
        <v>EXPERIENCIAS FORMATIVAS EN SITUACIONES REALES DE TRABAJO (EFSRT)</v>
      </c>
      <c r="B54" s="627"/>
      <c r="C54" s="627"/>
      <c r="D54" s="627"/>
      <c r="E54" s="627"/>
      <c r="F54" s="627"/>
      <c r="G54" s="627"/>
      <c r="H54" s="627"/>
      <c r="I54" s="627"/>
      <c r="J54" s="627"/>
      <c r="K54" s="627"/>
      <c r="L54" s="628"/>
      <c r="M54" s="100" t="str">
        <f t="shared" si="1"/>
        <v>EXPERIENCIAS FORMATIVAS EN SITUACIONES REALES DE TRABAJO (EFSRT)</v>
      </c>
    </row>
    <row r="55" spans="1:13" s="56" customFormat="1" ht="18.75" customHeight="1" x14ac:dyDescent="0.2">
      <c r="A55" s="187" t="str">
        <f>'M1'!A58</f>
        <v>LUGAR PARA EL DESARROLLO DE LA EFSRT</v>
      </c>
      <c r="B55" s="187" t="str">
        <f>'M1'!B58</f>
        <v>AMBIENTES/ÁREAS (1)</v>
      </c>
      <c r="C55" s="573" t="str">
        <f>'M1'!C58:J58</f>
        <v>DESCRIPCIÓN DE LA ESTRATEGIA PARA LA IMPLEMENTACIÓN DE LA EFSRT (2)</v>
      </c>
      <c r="D55" s="573"/>
      <c r="E55" s="573"/>
      <c r="F55" s="573"/>
      <c r="G55" s="573"/>
      <c r="H55" s="573"/>
      <c r="I55" s="573"/>
      <c r="J55" s="573"/>
      <c r="K55" s="187" t="str">
        <f>'M1'!K58</f>
        <v>CRÉDITOS</v>
      </c>
      <c r="L55" s="187" t="str">
        <f>'M1'!L58</f>
        <v>HORAS (P)</v>
      </c>
      <c r="M55" s="100" t="str">
        <f t="shared" si="1"/>
        <v>LUGAR PARA EL DESARROLLO DE LA EFSRT</v>
      </c>
    </row>
    <row r="56" spans="1:13" s="56" customFormat="1" ht="186.75" customHeight="1" x14ac:dyDescent="0.2">
      <c r="A56" s="257" t="s">
        <v>132</v>
      </c>
      <c r="B56" s="242" t="s">
        <v>993</v>
      </c>
      <c r="C56" s="533" t="s">
        <v>983</v>
      </c>
      <c r="D56" s="534"/>
      <c r="E56" s="534"/>
      <c r="F56" s="534"/>
      <c r="G56" s="534"/>
      <c r="H56" s="534"/>
      <c r="I56" s="534"/>
      <c r="J56" s="582"/>
      <c r="K56" s="586">
        <v>3</v>
      </c>
      <c r="L56" s="584">
        <f>K56*32</f>
        <v>96</v>
      </c>
      <c r="M56" s="100" t="str">
        <f>C56</f>
        <v xml:space="preserve">De organización
PROYECTOS PRODUCTIVOS DE BIENES Y SERVICIOS
1. Se realizan mediante el desarrollo de proyectos productivos de bienes y servicios desarrollados en el IES los cuales deben estar vinculados al entorno productivo en las áreas de recepción, selección, clasificación y acondicionamiento de materias primas, y que constituyen en el medio para el desarrollo de capacidades vinculado al Módulo formativo de un plan de estudios determinado.
El proyecto productivo desarrolla un conjunto de actividades interrelacionadas que ofrecen al mercado un producto o servicios en el lapso de un tiempo definido.
El proyecto Productivo incorpora estudiantes de diferentes niveles de capacidades y de otros Programas de estudios de acuerdo al plan de producción. 
2. Mediante el desarrollo de actividades conexas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De ejecución 
El plan de EFSRT contiene las capacidades del Módulo formativo a fortalecer, las actividades, desempeños y responsabilidades a realizar por el estudiante y el tiempo de ejecución, debe ser aprobado por el IES en coordinación con el Programa de estudios.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v>
      </c>
    </row>
    <row r="57" spans="1:13" s="56" customFormat="1" ht="222" customHeight="1" x14ac:dyDescent="0.2">
      <c r="A57" s="254" t="s">
        <v>133</v>
      </c>
      <c r="B57" s="242" t="s">
        <v>994</v>
      </c>
      <c r="C57" s="535"/>
      <c r="D57" s="536"/>
      <c r="E57" s="536"/>
      <c r="F57" s="536"/>
      <c r="G57" s="536"/>
      <c r="H57" s="536"/>
      <c r="I57" s="536"/>
      <c r="J57" s="583"/>
      <c r="K57" s="587"/>
      <c r="L57" s="585"/>
      <c r="M57" s="100">
        <f>C57</f>
        <v>0</v>
      </c>
    </row>
    <row r="58" spans="1:13" x14ac:dyDescent="0.2">
      <c r="A58" s="148" t="s">
        <v>132</v>
      </c>
      <c r="B58" s="149" t="s">
        <v>136</v>
      </c>
      <c r="M58" s="101"/>
    </row>
    <row r="59" spans="1:13" x14ac:dyDescent="0.2">
      <c r="A59" s="148" t="s">
        <v>133</v>
      </c>
      <c r="B59" s="149" t="s">
        <v>137</v>
      </c>
      <c r="M59" s="101"/>
    </row>
    <row r="60" spans="1:13" x14ac:dyDescent="0.2">
      <c r="A60" s="148"/>
      <c r="B60" s="149" t="s">
        <v>140</v>
      </c>
    </row>
    <row r="61" spans="1:13" x14ac:dyDescent="0.2">
      <c r="A61" s="148"/>
      <c r="B61" s="149" t="s">
        <v>138</v>
      </c>
    </row>
    <row r="62" spans="1:13" x14ac:dyDescent="0.2">
      <c r="A62" s="148"/>
      <c r="B62" s="149" t="s">
        <v>139</v>
      </c>
    </row>
    <row r="63" spans="1:13" x14ac:dyDescent="0.2">
      <c r="A63" s="138"/>
      <c r="B63" s="149" t="s">
        <v>141</v>
      </c>
    </row>
  </sheetData>
  <sheetProtection formatRows="0" autoFilter="0"/>
  <autoFilter ref="A16:M57">
    <filterColumn colId="5" showButton="0"/>
    <filterColumn colId="8" showButton="0"/>
  </autoFilter>
  <mergeCells count="113">
    <mergeCell ref="K56:K57"/>
    <mergeCell ref="L56:L57"/>
    <mergeCell ref="C50:L53"/>
    <mergeCell ref="C56:J57"/>
    <mergeCell ref="C55:J55"/>
    <mergeCell ref="A54:L54"/>
    <mergeCell ref="A53:B53"/>
    <mergeCell ref="D27:D30"/>
    <mergeCell ref="E27:E30"/>
    <mergeCell ref="F27:F30"/>
    <mergeCell ref="G27:G30"/>
    <mergeCell ref="H27:H30"/>
    <mergeCell ref="I27:I30"/>
    <mergeCell ref="J27:J30"/>
    <mergeCell ref="K27:K30"/>
    <mergeCell ref="L27:L30"/>
    <mergeCell ref="A52:B52"/>
    <mergeCell ref="A51:B51"/>
    <mergeCell ref="A50:B50"/>
    <mergeCell ref="A35:A41"/>
    <mergeCell ref="D35:D41"/>
    <mergeCell ref="E35:E41"/>
    <mergeCell ref="F35:F41"/>
    <mergeCell ref="G35:G41"/>
    <mergeCell ref="L21:L24"/>
    <mergeCell ref="D25:D26"/>
    <mergeCell ref="E25:E26"/>
    <mergeCell ref="F25:F26"/>
    <mergeCell ref="G25:G26"/>
    <mergeCell ref="H25:H26"/>
    <mergeCell ref="I25:I26"/>
    <mergeCell ref="J25:J26"/>
    <mergeCell ref="K25:K26"/>
    <mergeCell ref="L25:L26"/>
    <mergeCell ref="M16:M17"/>
    <mergeCell ref="E16:E17"/>
    <mergeCell ref="A47:L47"/>
    <mergeCell ref="A48:L48"/>
    <mergeCell ref="A49:B49"/>
    <mergeCell ref="C49:L49"/>
    <mergeCell ref="A16:A17"/>
    <mergeCell ref="B16:B17"/>
    <mergeCell ref="C16:C17"/>
    <mergeCell ref="D16:D17"/>
    <mergeCell ref="F16:G16"/>
    <mergeCell ref="H16:H17"/>
    <mergeCell ref="I16:J16"/>
    <mergeCell ref="K16:K17"/>
    <mergeCell ref="L16:L17"/>
    <mergeCell ref="I18:I20"/>
    <mergeCell ref="J18:J20"/>
    <mergeCell ref="K18:K20"/>
    <mergeCell ref="L18:L20"/>
    <mergeCell ref="D21:D24"/>
    <mergeCell ref="E21:E24"/>
    <mergeCell ref="H21:H24"/>
    <mergeCell ref="I21:I24"/>
    <mergeCell ref="J21:J24"/>
    <mergeCell ref="A18:A20"/>
    <mergeCell ref="A31:L31"/>
    <mergeCell ref="A32:L32"/>
    <mergeCell ref="A33:A34"/>
    <mergeCell ref="B33:B34"/>
    <mergeCell ref="C33:C34"/>
    <mergeCell ref="D33:D34"/>
    <mergeCell ref="F33:G33"/>
    <mergeCell ref="H33:H34"/>
    <mergeCell ref="I33:J33"/>
    <mergeCell ref="K33:K34"/>
    <mergeCell ref="L33:L34"/>
    <mergeCell ref="E33:E34"/>
    <mergeCell ref="A21:A24"/>
    <mergeCell ref="A25:A26"/>
    <mergeCell ref="A27:A30"/>
    <mergeCell ref="D18:D20"/>
    <mergeCell ref="E18:E20"/>
    <mergeCell ref="F18:F20"/>
    <mergeCell ref="G18:G20"/>
    <mergeCell ref="H18:H20"/>
    <mergeCell ref="F21:F24"/>
    <mergeCell ref="G21:G24"/>
    <mergeCell ref="K21:K24"/>
    <mergeCell ref="A1:L1"/>
    <mergeCell ref="B3:C3"/>
    <mergeCell ref="F3:H3"/>
    <mergeCell ref="I3:L3"/>
    <mergeCell ref="F5:H5"/>
    <mergeCell ref="I5:L5"/>
    <mergeCell ref="A13:L13"/>
    <mergeCell ref="A14:L14"/>
    <mergeCell ref="B15:L15"/>
    <mergeCell ref="F7:H7"/>
    <mergeCell ref="I7:L7"/>
    <mergeCell ref="F9:H9"/>
    <mergeCell ref="I9:L9"/>
    <mergeCell ref="B11:C11"/>
    <mergeCell ref="F11:H11"/>
    <mergeCell ref="I11:L11"/>
    <mergeCell ref="H35:H41"/>
    <mergeCell ref="I35:I41"/>
    <mergeCell ref="J35:J41"/>
    <mergeCell ref="K35:K41"/>
    <mergeCell ref="L35:L41"/>
    <mergeCell ref="A42:A46"/>
    <mergeCell ref="D42:D46"/>
    <mergeCell ref="E42:E46"/>
    <mergeCell ref="F42:F46"/>
    <mergeCell ref="G42:G46"/>
    <mergeCell ref="H42:H46"/>
    <mergeCell ref="I42:I46"/>
    <mergeCell ref="J42:J46"/>
    <mergeCell ref="K42:K46"/>
    <mergeCell ref="L42:L46"/>
  </mergeCells>
  <conditionalFormatting sqref="C18:C30 C45:C46 C42:C43">
    <cfRule type="containsBlanks" dxfId="22" priority="9">
      <formula>LEN(TRIM(C18))=0</formula>
    </cfRule>
  </conditionalFormatting>
  <conditionalFormatting sqref="C50">
    <cfRule type="containsBlanks" dxfId="21" priority="8">
      <formula>LEN(TRIM(C50))=0</formula>
    </cfRule>
  </conditionalFormatting>
  <conditionalFormatting sqref="C56">
    <cfRule type="containsBlanks" dxfId="20" priority="7">
      <formula>LEN(TRIM(C56))=0</formula>
    </cfRule>
  </conditionalFormatting>
  <conditionalFormatting sqref="A56">
    <cfRule type="containsBlanks" dxfId="19" priority="6">
      <formula>LEN(TRIM(A56))=0</formula>
    </cfRule>
  </conditionalFormatting>
  <conditionalFormatting sqref="B56">
    <cfRule type="containsBlanks" dxfId="18" priority="5">
      <formula>LEN(TRIM(B56))=0</formula>
    </cfRule>
  </conditionalFormatting>
  <conditionalFormatting sqref="B57">
    <cfRule type="containsBlanks" dxfId="17" priority="4">
      <formula>LEN(TRIM(B57))=0</formula>
    </cfRule>
  </conditionalFormatting>
  <conditionalFormatting sqref="C35:C41">
    <cfRule type="containsBlanks" dxfId="16" priority="3">
      <formula>LEN(TRIM(C35))=0</formula>
    </cfRule>
  </conditionalFormatting>
  <conditionalFormatting sqref="L35 L42">
    <cfRule type="containsBlanks" dxfId="15" priority="2">
      <formula>LEN(TRIM(L35))=0</formula>
    </cfRule>
  </conditionalFormatting>
  <dataValidations disablePrompts="1" count="1">
    <dataValidation type="list" allowBlank="1" showInputMessage="1" showErrorMessage="1" sqref="A56">
      <formula1>$A$73:$A$74</formula1>
    </dataValidation>
  </dataValidations>
  <pageMargins left="0.23622047244094491" right="0.19685039370078741" top="0.74803149606299213" bottom="0.74803149606299213" header="0.31496062992125984" footer="0.31496062992125984"/>
  <pageSetup paperSize="9" scale="65" orientation="landscape" r:id="rId1"/>
  <ignoredErrors>
    <ignoredError sqref="A48:C48 D48:L48 M47:M53 M18:M35 M54:M55" unlockedFormula="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L66"/>
  <sheetViews>
    <sheetView showGridLines="0" tabSelected="1" view="pageBreakPreview" topLeftCell="A58" zoomScale="60" zoomScaleNormal="90" workbookViewId="0">
      <selection activeCell="D53" sqref="D53:E53"/>
    </sheetView>
  </sheetViews>
  <sheetFormatPr baseColWidth="10" defaultRowHeight="12.75" x14ac:dyDescent="0.2"/>
  <cols>
    <col min="1" max="1" width="23" style="3" customWidth="1"/>
    <col min="2" max="2" width="9.28515625" style="3" customWidth="1"/>
    <col min="3" max="3" width="34.85546875" style="3" customWidth="1"/>
    <col min="4" max="4" width="24.5703125" style="3" customWidth="1"/>
    <col min="5" max="5" width="17.140625" style="3" customWidth="1"/>
    <col min="6" max="17" width="4.28515625" style="3" customWidth="1"/>
    <col min="18" max="19" width="10.7109375" style="3" customWidth="1"/>
    <col min="20" max="20" width="12.7109375" style="63" customWidth="1"/>
    <col min="21" max="22" width="10.7109375" style="63" customWidth="1"/>
    <col min="23" max="23" width="12.7109375" style="63" customWidth="1"/>
    <col min="24" max="24" width="4.85546875" style="3" customWidth="1"/>
    <col min="25" max="25" width="4.140625" style="3" customWidth="1"/>
    <col min="26" max="26" width="6.140625" style="3" customWidth="1"/>
    <col min="27" max="27" width="4.140625" style="3" customWidth="1"/>
    <col min="28" max="28" width="5.28515625" style="3" customWidth="1"/>
    <col min="29" max="29" width="4.140625" style="3" customWidth="1"/>
    <col min="30" max="30" width="5.28515625" style="3" customWidth="1"/>
    <col min="31" max="33" width="4.140625" style="3" customWidth="1"/>
    <col min="34" max="34" width="4.85546875" style="3" customWidth="1"/>
    <col min="35" max="35" width="4.140625" style="3" customWidth="1"/>
    <col min="36" max="36" width="5.28515625" style="3" customWidth="1"/>
    <col min="37" max="16384" width="11.42578125" style="3"/>
  </cols>
  <sheetData>
    <row r="1" spans="1:38" ht="39" customHeight="1" x14ac:dyDescent="0.2">
      <c r="A1" s="673" t="s">
        <v>164</v>
      </c>
      <c r="B1" s="674"/>
      <c r="C1" s="674"/>
      <c r="D1" s="674"/>
      <c r="E1" s="674"/>
      <c r="F1" s="674"/>
      <c r="G1" s="674"/>
      <c r="H1" s="674"/>
      <c r="I1" s="674"/>
      <c r="J1" s="674"/>
      <c r="K1" s="674"/>
      <c r="L1" s="674"/>
      <c r="M1" s="674"/>
      <c r="N1" s="674"/>
      <c r="O1" s="674"/>
      <c r="P1" s="674"/>
      <c r="Q1" s="674"/>
      <c r="R1" s="674"/>
      <c r="S1" s="674"/>
      <c r="T1" s="674"/>
      <c r="U1" s="674"/>
      <c r="V1" s="674"/>
      <c r="W1" s="674"/>
      <c r="X1" s="18"/>
    </row>
    <row r="2" spans="1:38" ht="27" customHeight="1" x14ac:dyDescent="0.2">
      <c r="A2" s="34"/>
      <c r="B2" s="34"/>
      <c r="C2" s="34"/>
      <c r="D2" s="34"/>
      <c r="E2" s="34"/>
      <c r="F2" s="34"/>
      <c r="G2" s="34"/>
      <c r="H2" s="34"/>
      <c r="I2" s="34"/>
      <c r="J2" s="34"/>
      <c r="K2" s="34"/>
      <c r="L2" s="34"/>
      <c r="M2" s="34"/>
      <c r="N2" s="34"/>
      <c r="O2" s="34"/>
      <c r="P2" s="34"/>
      <c r="Q2" s="34"/>
      <c r="R2" s="34"/>
      <c r="S2" s="34"/>
      <c r="T2" s="34"/>
      <c r="U2" s="34"/>
      <c r="V2" s="34"/>
      <c r="W2" s="34"/>
      <c r="X2" s="18"/>
    </row>
    <row r="3" spans="1:38" ht="32.25" customHeight="1" x14ac:dyDescent="0.2">
      <c r="A3" s="657" t="s">
        <v>111</v>
      </c>
      <c r="B3" s="657"/>
      <c r="C3" s="658" t="str">
        <f>Perfil_Egreso!B3</f>
        <v>Instituto de educación superior público "Catalina Buendía de Pecho"</v>
      </c>
      <c r="D3" s="658"/>
      <c r="E3" s="658"/>
      <c r="F3" s="658"/>
      <c r="G3" s="658"/>
      <c r="H3" s="658"/>
      <c r="I3" s="658"/>
      <c r="J3" s="658"/>
      <c r="K3" s="658"/>
      <c r="L3" s="677" t="s">
        <v>112</v>
      </c>
      <c r="M3" s="677"/>
      <c r="N3" s="677"/>
      <c r="O3" s="677"/>
      <c r="P3" s="677"/>
      <c r="Q3" s="677"/>
      <c r="R3" s="677"/>
      <c r="S3" s="658" t="str">
        <f>Perfil_Egreso!E3</f>
        <v>563619</v>
      </c>
      <c r="T3" s="658"/>
      <c r="U3" s="658"/>
      <c r="V3" s="658"/>
      <c r="W3" s="658"/>
      <c r="X3" s="18"/>
    </row>
    <row r="4" spans="1:38" ht="21" customHeight="1" x14ac:dyDescent="0.2">
      <c r="A4" s="122"/>
      <c r="B4" s="122"/>
      <c r="C4" s="35"/>
      <c r="D4" s="35"/>
      <c r="E4" s="35"/>
      <c r="F4" s="35"/>
      <c r="G4" s="35"/>
      <c r="H4" s="123"/>
      <c r="I4" s="123"/>
      <c r="J4" s="123"/>
      <c r="K4" s="123"/>
      <c r="L4" s="123"/>
      <c r="M4" s="123"/>
      <c r="N4" s="123"/>
      <c r="O4" s="123"/>
      <c r="P4" s="123"/>
      <c r="Q4" s="124"/>
      <c r="R4" s="124"/>
      <c r="S4" s="124"/>
      <c r="T4" s="123"/>
      <c r="U4" s="123"/>
      <c r="V4" s="123"/>
      <c r="W4" s="123"/>
      <c r="X4" s="18"/>
    </row>
    <row r="5" spans="1:38" ht="27" customHeight="1" x14ac:dyDescent="0.2">
      <c r="A5" s="657" t="s">
        <v>42</v>
      </c>
      <c r="B5" s="657"/>
      <c r="C5" s="658" t="str">
        <f>Perfil_Egreso!B5</f>
        <v>Industrias Manufactureras</v>
      </c>
      <c r="D5" s="658"/>
      <c r="E5" s="675" t="s">
        <v>43</v>
      </c>
      <c r="F5" s="676"/>
      <c r="G5" s="658" t="str">
        <f>Perfil_Egreso!D5</f>
        <v>Industrias Alimentarias, bebidas y tabaco</v>
      </c>
      <c r="H5" s="658"/>
      <c r="I5" s="658"/>
      <c r="J5" s="658"/>
      <c r="K5" s="658"/>
      <c r="L5" s="658"/>
      <c r="M5" s="658"/>
      <c r="N5" s="658"/>
      <c r="O5" s="658"/>
      <c r="P5" s="664" t="s">
        <v>44</v>
      </c>
      <c r="Q5" s="664"/>
      <c r="R5" s="664"/>
      <c r="S5" s="664"/>
      <c r="T5" s="658" t="str">
        <f>Perfil_Egreso!B7</f>
        <v>Elaboración de Productos Alimenticios</v>
      </c>
      <c r="U5" s="658"/>
      <c r="V5" s="658"/>
      <c r="W5" s="658"/>
      <c r="X5" s="18"/>
    </row>
    <row r="6" spans="1:38" ht="19.5" customHeight="1" x14ac:dyDescent="0.2">
      <c r="A6" s="120"/>
      <c r="B6" s="120"/>
      <c r="C6" s="36"/>
      <c r="D6" s="36"/>
      <c r="E6" s="36"/>
      <c r="F6" s="36"/>
      <c r="G6" s="36"/>
      <c r="H6" s="123"/>
      <c r="I6" s="123"/>
      <c r="J6" s="123"/>
      <c r="K6" s="123"/>
      <c r="L6" s="123"/>
      <c r="M6" s="123"/>
      <c r="N6" s="123"/>
      <c r="O6" s="123"/>
      <c r="P6" s="123"/>
      <c r="Q6" s="124"/>
      <c r="R6" s="124"/>
      <c r="S6" s="124"/>
      <c r="T6" s="123"/>
      <c r="U6" s="123"/>
      <c r="V6" s="123"/>
      <c r="W6" s="123"/>
      <c r="X6" s="18"/>
    </row>
    <row r="7" spans="1:38" ht="51" customHeight="1" x14ac:dyDescent="0.2">
      <c r="A7" s="663" t="s">
        <v>142</v>
      </c>
      <c r="B7" s="663"/>
      <c r="C7" s="632">
        <f>Perfil_Egreso!B9</f>
        <v>0</v>
      </c>
      <c r="D7" s="633"/>
      <c r="E7" s="633"/>
      <c r="F7" s="633"/>
      <c r="G7" s="633"/>
      <c r="H7" s="633"/>
      <c r="I7" s="633"/>
      <c r="J7" s="633"/>
      <c r="K7" s="634"/>
      <c r="L7" s="668" t="s">
        <v>143</v>
      </c>
      <c r="M7" s="669"/>
      <c r="N7" s="669"/>
      <c r="O7" s="669"/>
      <c r="P7" s="669"/>
      <c r="Q7" s="669"/>
      <c r="R7" s="669"/>
      <c r="S7" s="632" t="str">
        <f>Perfil_Egreso!B11</f>
        <v>Industrias Alimentarias</v>
      </c>
      <c r="T7" s="633"/>
      <c r="U7" s="633"/>
      <c r="V7" s="633"/>
      <c r="W7" s="634"/>
      <c r="X7" s="18"/>
    </row>
    <row r="8" spans="1:38" ht="19.5" customHeight="1" x14ac:dyDescent="0.2">
      <c r="A8" s="112"/>
      <c r="B8" s="112"/>
      <c r="C8" s="35"/>
      <c r="D8" s="35"/>
      <c r="E8" s="35"/>
      <c r="F8" s="35"/>
      <c r="G8" s="35"/>
      <c r="H8" s="123"/>
      <c r="I8" s="123"/>
      <c r="J8" s="123"/>
      <c r="K8" s="123"/>
      <c r="L8" s="123"/>
      <c r="M8" s="123"/>
      <c r="N8" s="123"/>
      <c r="O8" s="123"/>
      <c r="P8" s="123"/>
      <c r="Q8" s="124"/>
      <c r="R8" s="124"/>
      <c r="S8" s="124"/>
      <c r="T8" s="123"/>
      <c r="U8" s="123"/>
      <c r="V8" s="123"/>
      <c r="W8" s="123"/>
      <c r="X8" s="18"/>
    </row>
    <row r="9" spans="1:38" ht="27" customHeight="1" x14ac:dyDescent="0.2">
      <c r="A9" s="659" t="s">
        <v>113</v>
      </c>
      <c r="B9" s="659"/>
      <c r="C9" s="660" t="str">
        <f>Perfil_Egreso!E11</f>
        <v>CO610-3-001</v>
      </c>
      <c r="D9" s="634"/>
      <c r="E9" s="635" t="s">
        <v>41</v>
      </c>
      <c r="F9" s="640"/>
      <c r="G9" s="632" t="str">
        <f>Perfil_Egreso!B15</f>
        <v>Profesional técnico</v>
      </c>
      <c r="H9" s="633"/>
      <c r="I9" s="633"/>
      <c r="J9" s="633"/>
      <c r="K9" s="633"/>
      <c r="L9" s="634"/>
      <c r="M9" s="635" t="s">
        <v>149</v>
      </c>
      <c r="N9" s="636"/>
      <c r="O9" s="636"/>
      <c r="P9" s="637">
        <f>W17</f>
        <v>3264</v>
      </c>
      <c r="Q9" s="638"/>
      <c r="R9" s="639"/>
      <c r="S9" s="635" t="s">
        <v>35</v>
      </c>
      <c r="T9" s="640"/>
      <c r="U9" s="632">
        <f>T17</f>
        <v>121</v>
      </c>
      <c r="V9" s="633"/>
      <c r="W9" s="634"/>
      <c r="X9" s="18"/>
    </row>
    <row r="10" spans="1:38" ht="15.75" customHeight="1" x14ac:dyDescent="0.2">
      <c r="A10" s="178"/>
      <c r="B10" s="178"/>
      <c r="C10" s="38"/>
      <c r="D10" s="38"/>
      <c r="E10" s="38"/>
      <c r="F10" s="122"/>
      <c r="G10" s="38"/>
      <c r="H10" s="38"/>
      <c r="I10" s="38"/>
      <c r="J10" s="38"/>
      <c r="K10" s="38"/>
      <c r="L10" s="38"/>
      <c r="M10" s="38"/>
      <c r="N10" s="38"/>
      <c r="O10" s="38"/>
      <c r="P10" s="122"/>
      <c r="Q10" s="122"/>
      <c r="R10" s="122"/>
      <c r="S10" s="122"/>
      <c r="T10" s="34"/>
      <c r="U10" s="34"/>
      <c r="V10" s="34"/>
      <c r="W10" s="34"/>
      <c r="X10" s="18"/>
    </row>
    <row r="11" spans="1:38" ht="36" customHeight="1" x14ac:dyDescent="0.2">
      <c r="A11" s="663" t="s">
        <v>45</v>
      </c>
      <c r="B11" s="663"/>
      <c r="C11" s="665" t="str">
        <f>Perfil_Egreso!D13</f>
        <v>Presencial</v>
      </c>
      <c r="D11" s="666"/>
      <c r="E11" s="666"/>
      <c r="F11" s="666"/>
      <c r="G11" s="666"/>
      <c r="H11" s="666"/>
      <c r="I11" s="666"/>
      <c r="J11" s="666"/>
      <c r="K11" s="666"/>
      <c r="L11" s="666"/>
      <c r="M11" s="666"/>
      <c r="N11" s="666"/>
      <c r="O11" s="667"/>
      <c r="P11" s="167"/>
      <c r="Q11" s="167"/>
      <c r="R11" s="167"/>
      <c r="S11" s="167"/>
      <c r="T11" s="34"/>
      <c r="U11" s="34"/>
      <c r="V11" s="34"/>
      <c r="W11" s="34"/>
      <c r="X11" s="18"/>
    </row>
    <row r="12" spans="1:38" ht="15.75" customHeight="1" x14ac:dyDescent="0.2">
      <c r="A12" s="178"/>
      <c r="B12" s="178"/>
      <c r="C12" s="38"/>
      <c r="D12" s="38"/>
      <c r="E12" s="38"/>
      <c r="F12" s="167"/>
      <c r="G12" s="38"/>
      <c r="H12" s="38"/>
      <c r="I12" s="38"/>
      <c r="J12" s="38"/>
      <c r="K12" s="38"/>
      <c r="L12" s="38"/>
      <c r="M12" s="38"/>
      <c r="N12" s="38"/>
      <c r="O12" s="38"/>
      <c r="P12" s="167"/>
      <c r="Q12" s="167"/>
      <c r="R12" s="167"/>
      <c r="S12" s="167"/>
      <c r="T12" s="34"/>
      <c r="U12" s="34"/>
      <c r="V12" s="34"/>
      <c r="W12" s="34"/>
      <c r="X12" s="18"/>
    </row>
    <row r="13" spans="1:38" ht="37.5" customHeight="1" x14ac:dyDescent="0.2">
      <c r="A13" s="663" t="s">
        <v>150</v>
      </c>
      <c r="B13" s="663"/>
      <c r="C13" s="632"/>
      <c r="D13" s="633"/>
      <c r="E13" s="634"/>
      <c r="F13" s="39"/>
      <c r="G13" s="656" t="s">
        <v>47</v>
      </c>
      <c r="H13" s="656"/>
      <c r="I13" s="656"/>
      <c r="J13" s="656"/>
      <c r="K13" s="656"/>
      <c r="L13" s="656"/>
      <c r="M13" s="656"/>
      <c r="N13" s="656"/>
      <c r="O13" s="656"/>
      <c r="P13" s="656"/>
      <c r="Q13" s="656"/>
      <c r="R13" s="174" t="s">
        <v>13</v>
      </c>
      <c r="S13" s="174" t="s">
        <v>14</v>
      </c>
      <c r="T13" s="174" t="s">
        <v>15</v>
      </c>
      <c r="U13" s="175" t="s">
        <v>16</v>
      </c>
      <c r="V13" s="174" t="s">
        <v>17</v>
      </c>
      <c r="W13" s="174" t="s">
        <v>18</v>
      </c>
      <c r="X13" s="18"/>
      <c r="Y13" s="644" t="s">
        <v>166</v>
      </c>
      <c r="Z13" s="645"/>
      <c r="AA13" s="645"/>
      <c r="AB13" s="645"/>
      <c r="AC13" s="645"/>
      <c r="AD13" s="645"/>
      <c r="AE13" s="645"/>
      <c r="AF13" s="645"/>
      <c r="AG13" s="645"/>
      <c r="AH13" s="645"/>
      <c r="AI13" s="645"/>
      <c r="AJ13" s="646"/>
    </row>
    <row r="14" spans="1:38" ht="37.5" customHeight="1" x14ac:dyDescent="0.2">
      <c r="A14" s="179"/>
      <c r="B14" s="179"/>
      <c r="C14" s="121"/>
      <c r="D14" s="121"/>
      <c r="E14" s="121"/>
      <c r="F14" s="39"/>
      <c r="G14" s="661" t="s">
        <v>11</v>
      </c>
      <c r="H14" s="661"/>
      <c r="I14" s="661"/>
      <c r="J14" s="661"/>
      <c r="K14" s="661"/>
      <c r="L14" s="661"/>
      <c r="M14" s="661"/>
      <c r="N14" s="661"/>
      <c r="O14" s="661"/>
      <c r="P14" s="661"/>
      <c r="Q14" s="661"/>
      <c r="R14" s="93">
        <f>SUM(R24:R28,R32:R35,R39:R49,R55:R58)</f>
        <v>28</v>
      </c>
      <c r="S14" s="93">
        <f>SUM(S24:S28,S32:S35,S39:S49,S55:S58)</f>
        <v>61</v>
      </c>
      <c r="T14" s="196">
        <f>SUM(R14:S14)</f>
        <v>89</v>
      </c>
      <c r="U14" s="93">
        <f>R14*$S$19</f>
        <v>448</v>
      </c>
      <c r="V14" s="93">
        <f>S14*$U$19</f>
        <v>1952</v>
      </c>
      <c r="W14" s="196">
        <f>SUM(U14:V14)</f>
        <v>2400</v>
      </c>
      <c r="X14" s="18"/>
      <c r="Y14" s="647" t="s">
        <v>165</v>
      </c>
      <c r="Z14" s="648"/>
      <c r="AA14" s="648"/>
      <c r="AB14" s="648"/>
      <c r="AC14" s="649"/>
      <c r="AD14" s="647">
        <f>SUM(W14:W15)</f>
        <v>2880</v>
      </c>
      <c r="AE14" s="648"/>
      <c r="AF14" s="648"/>
      <c r="AG14" s="648"/>
      <c r="AH14" s="648"/>
      <c r="AI14" s="648"/>
      <c r="AJ14" s="649"/>
    </row>
    <row r="15" spans="1:38" ht="37.5" customHeight="1" x14ac:dyDescent="0.2">
      <c r="A15" s="663" t="s">
        <v>151</v>
      </c>
      <c r="B15" s="663"/>
      <c r="C15" s="632"/>
      <c r="D15" s="633"/>
      <c r="E15" s="634"/>
      <c r="F15" s="39"/>
      <c r="G15" s="661" t="s">
        <v>12</v>
      </c>
      <c r="H15" s="661"/>
      <c r="I15" s="661"/>
      <c r="J15" s="661"/>
      <c r="K15" s="661"/>
      <c r="L15" s="661"/>
      <c r="M15" s="661"/>
      <c r="N15" s="661"/>
      <c r="O15" s="661"/>
      <c r="P15" s="661"/>
      <c r="Q15" s="661"/>
      <c r="R15" s="93">
        <f>SUM(R29:R30,R36:R37,R50:R53,R60)</f>
        <v>10</v>
      </c>
      <c r="S15" s="93">
        <f>SUM(S29:S30,S36:S37,S50:S53,S60)</f>
        <v>10</v>
      </c>
      <c r="T15" s="196">
        <f>SUM(R15:S15)</f>
        <v>20</v>
      </c>
      <c r="U15" s="93">
        <f>R15*$S$19</f>
        <v>160</v>
      </c>
      <c r="V15" s="93">
        <f>S15*$U$19</f>
        <v>320</v>
      </c>
      <c r="W15" s="196">
        <f>SUM(U15:V15)</f>
        <v>480</v>
      </c>
      <c r="X15" s="18"/>
      <c r="Y15" s="203" t="s">
        <v>130</v>
      </c>
      <c r="Z15" s="203" t="s">
        <v>131</v>
      </c>
      <c r="AA15" s="203" t="s">
        <v>130</v>
      </c>
      <c r="AB15" s="203" t="s">
        <v>131</v>
      </c>
      <c r="AC15" s="203" t="s">
        <v>130</v>
      </c>
      <c r="AD15" s="203" t="s">
        <v>131</v>
      </c>
      <c r="AE15" s="203" t="s">
        <v>130</v>
      </c>
      <c r="AF15" s="203" t="s">
        <v>131</v>
      </c>
      <c r="AG15" s="203" t="s">
        <v>130</v>
      </c>
      <c r="AH15" s="203" t="s">
        <v>131</v>
      </c>
      <c r="AI15" s="203" t="s">
        <v>130</v>
      </c>
      <c r="AJ15" s="203" t="s">
        <v>131</v>
      </c>
    </row>
    <row r="16" spans="1:38" ht="37.5" customHeight="1" x14ac:dyDescent="0.2">
      <c r="A16" s="180"/>
      <c r="B16" s="112"/>
      <c r="C16" s="40"/>
      <c r="D16" s="34"/>
      <c r="E16" s="34"/>
      <c r="F16" s="39"/>
      <c r="G16" s="661" t="s">
        <v>20</v>
      </c>
      <c r="H16" s="661"/>
      <c r="I16" s="661"/>
      <c r="J16" s="661"/>
      <c r="K16" s="661"/>
      <c r="L16" s="661"/>
      <c r="M16" s="661"/>
      <c r="N16" s="661"/>
      <c r="O16" s="661"/>
      <c r="P16" s="661"/>
      <c r="Q16" s="661"/>
      <c r="R16" s="94"/>
      <c r="S16" s="93">
        <f>SUM(S31,S38,S54,S61)</f>
        <v>12</v>
      </c>
      <c r="T16" s="196">
        <f>SUM(R16:S16)</f>
        <v>12</v>
      </c>
      <c r="U16" s="94"/>
      <c r="V16" s="93">
        <f>S16*$U$19</f>
        <v>384</v>
      </c>
      <c r="W16" s="196">
        <f>SUM(U16:V16)</f>
        <v>384</v>
      </c>
      <c r="X16" s="18"/>
      <c r="Y16" s="203" t="s">
        <v>122</v>
      </c>
      <c r="Z16" s="203" t="s">
        <v>122</v>
      </c>
      <c r="AA16" s="203" t="s">
        <v>123</v>
      </c>
      <c r="AB16" s="203" t="s">
        <v>123</v>
      </c>
      <c r="AC16" s="203" t="s">
        <v>124</v>
      </c>
      <c r="AD16" s="203" t="s">
        <v>124</v>
      </c>
      <c r="AE16" s="203" t="s">
        <v>125</v>
      </c>
      <c r="AF16" s="203" t="s">
        <v>125</v>
      </c>
      <c r="AG16" s="203" t="s">
        <v>126</v>
      </c>
      <c r="AH16" s="203" t="s">
        <v>126</v>
      </c>
      <c r="AI16" s="203" t="s">
        <v>127</v>
      </c>
      <c r="AJ16" s="203" t="s">
        <v>127</v>
      </c>
      <c r="AL16" s="236"/>
    </row>
    <row r="17" spans="1:36" ht="37.5" customHeight="1" x14ac:dyDescent="0.2">
      <c r="A17" s="663" t="s">
        <v>21</v>
      </c>
      <c r="B17" s="663"/>
      <c r="C17" s="670">
        <f>$S$17/$T$17</f>
        <v>0.68595041322314054</v>
      </c>
      <c r="D17" s="671"/>
      <c r="E17" s="672"/>
      <c r="F17" s="37"/>
      <c r="G17" s="662" t="s">
        <v>49</v>
      </c>
      <c r="H17" s="662"/>
      <c r="I17" s="662"/>
      <c r="J17" s="662"/>
      <c r="K17" s="662"/>
      <c r="L17" s="662"/>
      <c r="M17" s="662"/>
      <c r="N17" s="662"/>
      <c r="O17" s="662"/>
      <c r="P17" s="662"/>
      <c r="Q17" s="662"/>
      <c r="R17" s="95">
        <f>SUM(R14:R16)</f>
        <v>38</v>
      </c>
      <c r="S17" s="95">
        <f>SUM(S14:S16)</f>
        <v>83</v>
      </c>
      <c r="T17" s="196">
        <f>SUM(T14:T16)</f>
        <v>121</v>
      </c>
      <c r="U17" s="119">
        <f>SUM(U14:U16)</f>
        <v>608</v>
      </c>
      <c r="V17" s="119">
        <f>SUM(V14:V16)</f>
        <v>2656</v>
      </c>
      <c r="W17" s="259">
        <f>SUM(U17:V17)</f>
        <v>3264</v>
      </c>
      <c r="X17" s="18"/>
      <c r="Y17" s="113">
        <f t="shared" ref="Y17:AJ17" si="0">SUM(F24:F30,F32:F37,F39:F53,F55:F60)</f>
        <v>19</v>
      </c>
      <c r="Z17" s="113">
        <f t="shared" si="0"/>
        <v>480</v>
      </c>
      <c r="AA17" s="113">
        <f t="shared" si="0"/>
        <v>18</v>
      </c>
      <c r="AB17" s="113">
        <f t="shared" si="0"/>
        <v>480</v>
      </c>
      <c r="AC17" s="113">
        <f t="shared" si="0"/>
        <v>18</v>
      </c>
      <c r="AD17" s="113">
        <f t="shared" si="0"/>
        <v>480</v>
      </c>
      <c r="AE17" s="113">
        <f t="shared" si="0"/>
        <v>18</v>
      </c>
      <c r="AF17" s="258">
        <f t="shared" si="0"/>
        <v>480</v>
      </c>
      <c r="AG17" s="113">
        <f t="shared" si="0"/>
        <v>20</v>
      </c>
      <c r="AH17" s="113">
        <f t="shared" si="0"/>
        <v>496</v>
      </c>
      <c r="AI17" s="113">
        <f t="shared" si="0"/>
        <v>18</v>
      </c>
      <c r="AJ17" s="113">
        <f t="shared" si="0"/>
        <v>480</v>
      </c>
    </row>
    <row r="18" spans="1:36" ht="7.5" customHeight="1" x14ac:dyDescent="0.2">
      <c r="A18" s="120"/>
      <c r="B18" s="120"/>
      <c r="C18" s="122"/>
      <c r="D18" s="122"/>
      <c r="E18" s="122"/>
      <c r="F18" s="37"/>
      <c r="G18" s="122"/>
      <c r="H18" s="122"/>
      <c r="I18" s="122"/>
      <c r="J18" s="122"/>
      <c r="K18" s="122"/>
      <c r="L18" s="122"/>
      <c r="M18" s="122"/>
      <c r="N18" s="122"/>
      <c r="O18" s="122"/>
      <c r="P18" s="122"/>
      <c r="Q18" s="122"/>
      <c r="R18" s="41"/>
      <c r="S18" s="41"/>
      <c r="T18" s="42"/>
      <c r="U18" s="38"/>
      <c r="V18" s="38"/>
      <c r="W18" s="42"/>
      <c r="X18" s="18"/>
    </row>
    <row r="19" spans="1:36" ht="21" customHeight="1" x14ac:dyDescent="0.2">
      <c r="A19" s="657"/>
      <c r="B19" s="657"/>
      <c r="C19" s="173"/>
      <c r="D19" s="172"/>
      <c r="E19" s="11"/>
      <c r="F19" s="18"/>
      <c r="G19" s="652" t="s">
        <v>67</v>
      </c>
      <c r="H19" s="652"/>
      <c r="I19" s="652"/>
      <c r="J19" s="652"/>
      <c r="K19" s="652"/>
      <c r="L19" s="652"/>
      <c r="M19" s="652"/>
      <c r="N19" s="652"/>
      <c r="O19" s="652"/>
      <c r="P19" s="652"/>
      <c r="Q19" s="652"/>
      <c r="R19" s="96" t="s">
        <v>16</v>
      </c>
      <c r="S19" s="97">
        <v>16</v>
      </c>
      <c r="T19" s="96" t="s">
        <v>17</v>
      </c>
      <c r="U19" s="97">
        <v>32</v>
      </c>
      <c r="V19" s="43"/>
      <c r="W19" s="243"/>
      <c r="X19" s="18"/>
    </row>
    <row r="20" spans="1:36" ht="6.75" customHeight="1" x14ac:dyDescent="0.2">
      <c r="A20" s="120"/>
      <c r="B20" s="120"/>
      <c r="C20" s="122"/>
      <c r="D20" s="122"/>
      <c r="E20" s="110"/>
      <c r="F20" s="111"/>
      <c r="G20" s="111"/>
      <c r="H20" s="111"/>
      <c r="I20" s="111"/>
      <c r="J20" s="111"/>
      <c r="K20" s="111"/>
      <c r="L20" s="111"/>
      <c r="M20" s="111"/>
      <c r="N20" s="111"/>
      <c r="O20" s="111"/>
      <c r="P20" s="111"/>
      <c r="Q20" s="111"/>
      <c r="R20" s="112"/>
      <c r="S20" s="37"/>
      <c r="T20" s="38"/>
      <c r="U20" s="38"/>
      <c r="V20" s="38"/>
      <c r="W20" s="38"/>
      <c r="X20" s="18"/>
    </row>
    <row r="21" spans="1:36" ht="18.75" customHeight="1" x14ac:dyDescent="0.2">
      <c r="A21" s="656" t="s">
        <v>2</v>
      </c>
      <c r="B21" s="656" t="s">
        <v>40</v>
      </c>
      <c r="C21" s="656"/>
      <c r="D21" s="656" t="s">
        <v>0</v>
      </c>
      <c r="E21" s="656"/>
      <c r="F21" s="656" t="s">
        <v>22</v>
      </c>
      <c r="G21" s="656"/>
      <c r="H21" s="656"/>
      <c r="I21" s="656"/>
      <c r="J21" s="656"/>
      <c r="K21" s="656"/>
      <c r="L21" s="656"/>
      <c r="M21" s="656"/>
      <c r="N21" s="656"/>
      <c r="O21" s="656"/>
      <c r="P21" s="656"/>
      <c r="Q21" s="656"/>
      <c r="R21" s="656" t="s">
        <v>116</v>
      </c>
      <c r="S21" s="656"/>
      <c r="T21" s="656"/>
      <c r="U21" s="656" t="s">
        <v>1</v>
      </c>
      <c r="V21" s="656"/>
      <c r="W21" s="656"/>
      <c r="X21" s="131" t="s">
        <v>106</v>
      </c>
    </row>
    <row r="22" spans="1:36" ht="35.25" customHeight="1" x14ac:dyDescent="0.2">
      <c r="A22" s="656"/>
      <c r="B22" s="656"/>
      <c r="C22" s="656"/>
      <c r="D22" s="656"/>
      <c r="E22" s="656"/>
      <c r="F22" s="176" t="s">
        <v>128</v>
      </c>
      <c r="G22" s="176" t="s">
        <v>129</v>
      </c>
      <c r="H22" s="176" t="s">
        <v>23</v>
      </c>
      <c r="I22" s="176" t="s">
        <v>24</v>
      </c>
      <c r="J22" s="176" t="s">
        <v>114</v>
      </c>
      <c r="K22" s="176" t="s">
        <v>25</v>
      </c>
      <c r="L22" s="176" t="s">
        <v>26</v>
      </c>
      <c r="M22" s="176" t="s">
        <v>27</v>
      </c>
      <c r="N22" s="176" t="s">
        <v>28</v>
      </c>
      <c r="O22" s="176" t="s">
        <v>29</v>
      </c>
      <c r="P22" s="176" t="s">
        <v>50</v>
      </c>
      <c r="Q22" s="176" t="s">
        <v>51</v>
      </c>
      <c r="R22" s="174" t="s">
        <v>30</v>
      </c>
      <c r="S22" s="174" t="s">
        <v>31</v>
      </c>
      <c r="T22" s="174" t="s">
        <v>32</v>
      </c>
      <c r="U22" s="174" t="s">
        <v>33</v>
      </c>
      <c r="V22" s="174" t="s">
        <v>34</v>
      </c>
      <c r="W22" s="174" t="s">
        <v>32</v>
      </c>
      <c r="X22" s="100" t="str">
        <f>W22</f>
        <v>Total</v>
      </c>
    </row>
    <row r="23" spans="1:36" ht="0.75" customHeight="1" x14ac:dyDescent="0.2">
      <c r="A23" s="129"/>
      <c r="B23" s="129"/>
      <c r="C23" s="129"/>
      <c r="D23" s="129"/>
      <c r="E23" s="129"/>
      <c r="F23" s="130" t="s">
        <v>122</v>
      </c>
      <c r="G23" s="130" t="s">
        <v>122</v>
      </c>
      <c r="H23" s="130" t="s">
        <v>123</v>
      </c>
      <c r="I23" s="130" t="s">
        <v>123</v>
      </c>
      <c r="J23" s="130" t="s">
        <v>124</v>
      </c>
      <c r="K23" s="130" t="s">
        <v>124</v>
      </c>
      <c r="L23" s="130" t="s">
        <v>125</v>
      </c>
      <c r="M23" s="130" t="s">
        <v>125</v>
      </c>
      <c r="N23" s="130" t="s">
        <v>126</v>
      </c>
      <c r="O23" s="130" t="s">
        <v>126</v>
      </c>
      <c r="P23" s="130" t="s">
        <v>127</v>
      </c>
      <c r="Q23" s="130" t="s">
        <v>127</v>
      </c>
      <c r="R23" s="129"/>
      <c r="S23" s="129"/>
      <c r="T23" s="129"/>
      <c r="U23" s="129"/>
      <c r="V23" s="129"/>
      <c r="W23" s="129">
        <v>0</v>
      </c>
      <c r="X23" s="100">
        <f>W23</f>
        <v>0</v>
      </c>
    </row>
    <row r="24" spans="1:36" ht="39.950000000000003" customHeight="1" x14ac:dyDescent="0.2">
      <c r="A24" s="642" t="str">
        <f>Organización_Modular!A10</f>
        <v>Módulo 1: Recepción y selección de materia prima</v>
      </c>
      <c r="B24" s="478" t="str">
        <f>Organización_Modular!B10</f>
        <v>Competencias técnicas (Unidad de competencia)</v>
      </c>
      <c r="C24" s="629" t="str">
        <f>Organización_Modular!C10</f>
        <v>UC1: Recepcionar la materia prima, en base a orden de producción, procedimientos de la empresa, las buenas prácticas de manufactura (BPM) y teniendo en cuenta la normativa vigente.
UC2: Seleccionar y clasificar la materia prima de acuerdo al estándares de calidad de la empresa, las buenas prácticas de manufactura (BPM) y teniendo en cuenta la normativa vigente.</v>
      </c>
      <c r="D24" s="641" t="str">
        <f>Organización_Modular!F10</f>
        <v>Almacenamiento de materias primas</v>
      </c>
      <c r="E24" s="641"/>
      <c r="F24" s="44">
        <f>_xlfn.IFNA(IF(VLOOKUP($D24,Organización_Modular!$F$10:$G$47,2,FALSE)=F$23,Itinerario!T24," ")," ")</f>
        <v>3</v>
      </c>
      <c r="G24" s="44">
        <f>_xlfn.IFNA(IF(VLOOKUP($D24,Organización_Modular!$F$10:$G$47,2,FALSE)=G$23,Itinerario!W24," ")," ")</f>
        <v>80</v>
      </c>
      <c r="H24" s="44" t="str">
        <f>_xlfn.IFNA(IF(VLOOKUP($D24,Organización_Modular!$F$10:$G$47,2,FALSE)=H$23,Itinerario!T24," ")," ")</f>
        <v xml:space="preserve"> </v>
      </c>
      <c r="I24" s="44" t="str">
        <f>_xlfn.IFNA(IF(VLOOKUP($D24,Organización_Modular!$F$10:$G$47,2,FALSE)=I$23,Itinerario!W24," ")," ")</f>
        <v xml:space="preserve"> </v>
      </c>
      <c r="J24" s="44" t="str">
        <f>_xlfn.IFNA(IF(VLOOKUP($D24,Organización_Modular!$F$10:$G$47,2,FALSE)=J$23,Itinerario!T24," ")," ")</f>
        <v xml:space="preserve"> </v>
      </c>
      <c r="K24" s="44" t="str">
        <f>_xlfn.IFNA(IF(VLOOKUP($D24,Organización_Modular!$F$10:$G$47,2,FALSE)=K$23,Itinerario!W24," ")," ")</f>
        <v xml:space="preserve"> </v>
      </c>
      <c r="L24" s="44" t="str">
        <f>_xlfn.IFNA(IF(VLOOKUP($D24,Organización_Modular!$F$10:$G$47,2,FALSE)=L$23,Itinerario!T24," ")," ")</f>
        <v xml:space="preserve"> </v>
      </c>
      <c r="M24" s="44" t="str">
        <f>_xlfn.IFNA(IF(VLOOKUP($D24,Organización_Modular!$F$10:$G$47,2,FALSE)=M$23,Itinerario!W24," ")," ")</f>
        <v xml:space="preserve"> </v>
      </c>
      <c r="N24" s="44" t="str">
        <f>_xlfn.IFNA(IF(VLOOKUP($D24,Organización_Modular!$F$10:$G$47,2,FALSE)=N$23,Itinerario!T24," ")," ")</f>
        <v xml:space="preserve"> </v>
      </c>
      <c r="O24" s="44" t="str">
        <f>_xlfn.IFNA(IF(VLOOKUP($D24,Organización_Modular!$F$10:$G$47,2,FALSE)=O$23,Itinerario!W24," ")," ")</f>
        <v xml:space="preserve"> </v>
      </c>
      <c r="P24" s="44" t="str">
        <f>_xlfn.IFNA(IF(VLOOKUP($D24,Organización_Modular!$F$10:$G$47,2,FALSE)=P$23,Itinerario!T24," ")," ")</f>
        <v xml:space="preserve"> </v>
      </c>
      <c r="Q24" s="44" t="str">
        <f>_xlfn.IFNA(IF(VLOOKUP($D24,Organización_Modular!$F$10:$G$47,2,FALSE)=Q$23,Itinerario!W24," ")," ")</f>
        <v xml:space="preserve"> </v>
      </c>
      <c r="R24" s="44">
        <f>Organización_Modular!H10</f>
        <v>1</v>
      </c>
      <c r="S24" s="44">
        <f>Organización_Modular!I10</f>
        <v>2</v>
      </c>
      <c r="T24" s="97">
        <f>SUM(R24:S24)</f>
        <v>3</v>
      </c>
      <c r="U24" s="44">
        <f>+R24*$S$19</f>
        <v>16</v>
      </c>
      <c r="V24" s="44">
        <f>+S24*$U$19</f>
        <v>64</v>
      </c>
      <c r="W24" s="97">
        <f>SUM(U24:V24)</f>
        <v>80</v>
      </c>
      <c r="X24" s="100">
        <f>W24</f>
        <v>80</v>
      </c>
    </row>
    <row r="25" spans="1:36" ht="39.950000000000003" customHeight="1" x14ac:dyDescent="0.2">
      <c r="A25" s="642"/>
      <c r="B25" s="478"/>
      <c r="C25" s="631"/>
      <c r="D25" s="641" t="str">
        <f>Organización_Modular!F11</f>
        <v>Recepción de materia prima</v>
      </c>
      <c r="E25" s="641"/>
      <c r="F25" s="44">
        <f>_xlfn.IFNA(IF(VLOOKUP($D25,Organización_Modular!$F$10:$G$47,2,FALSE)=F$23,Itinerario!T25," ")," ")</f>
        <v>3</v>
      </c>
      <c r="G25" s="44">
        <f>_xlfn.IFNA(IF(VLOOKUP($D25,Organización_Modular!$F$10:$G$47,2,FALSE)=G$23,Itinerario!W25," ")," ")</f>
        <v>80</v>
      </c>
      <c r="H25" s="44" t="str">
        <f>_xlfn.IFNA(IF(VLOOKUP($D25,Organización_Modular!$F$10:$G$47,2,FALSE)=H$23,Itinerario!T25," ")," ")</f>
        <v xml:space="preserve"> </v>
      </c>
      <c r="I25" s="44" t="str">
        <f>_xlfn.IFNA(IF(VLOOKUP($D25,Organización_Modular!$F$10:$G$47,2,FALSE)=I$23,Itinerario!W25," ")," ")</f>
        <v xml:space="preserve"> </v>
      </c>
      <c r="J25" s="44" t="str">
        <f>_xlfn.IFNA(IF(VLOOKUP($D25,Organización_Modular!$F$10:$G$47,2,FALSE)=J$23,Itinerario!T25," ")," ")</f>
        <v xml:space="preserve"> </v>
      </c>
      <c r="K25" s="44" t="str">
        <f>_xlfn.IFNA(IF(VLOOKUP($D25,Organización_Modular!$F$10:$G$47,2,FALSE)=K$23,Itinerario!W25," ")," ")</f>
        <v xml:space="preserve"> </v>
      </c>
      <c r="L25" s="44" t="str">
        <f>_xlfn.IFNA(IF(VLOOKUP($D25,Organización_Modular!$F$10:$G$47,2,FALSE)=L$23,Itinerario!T25," ")," ")</f>
        <v xml:space="preserve"> </v>
      </c>
      <c r="M25" s="44" t="str">
        <f>_xlfn.IFNA(IF(VLOOKUP($D25,Organización_Modular!$F$10:$G$47,2,FALSE)=M$23,Itinerario!W25," ")," ")</f>
        <v xml:space="preserve"> </v>
      </c>
      <c r="N25" s="44" t="str">
        <f>_xlfn.IFNA(IF(VLOOKUP($D25,Organización_Modular!$F$10:$G$47,2,FALSE)=N$23,Itinerario!T25," ")," ")</f>
        <v xml:space="preserve"> </v>
      </c>
      <c r="O25" s="44" t="str">
        <f>_xlfn.IFNA(IF(VLOOKUP($D25,Organización_Modular!$F$10:$G$47,2,FALSE)=O$23,Itinerario!W25," ")," ")</f>
        <v xml:space="preserve"> </v>
      </c>
      <c r="P25" s="44" t="str">
        <f>_xlfn.IFNA(IF(VLOOKUP($D25,Organización_Modular!$F$10:$G$47,2,FALSE)=P$23,Itinerario!T25," ")," ")</f>
        <v xml:space="preserve"> </v>
      </c>
      <c r="Q25" s="44" t="str">
        <f>_xlfn.IFNA(IF(VLOOKUP($D25,Organización_Modular!$F$10:$G$47,2,FALSE)=Q$23,Itinerario!W25," ")," ")</f>
        <v xml:space="preserve"> </v>
      </c>
      <c r="R25" s="44">
        <f>Organización_Modular!H11</f>
        <v>1</v>
      </c>
      <c r="S25" s="44">
        <f>Organización_Modular!I11</f>
        <v>2</v>
      </c>
      <c r="T25" s="97">
        <f t="shared" ref="T25:T30" si="1">SUM(R25:S25)</f>
        <v>3</v>
      </c>
      <c r="U25" s="44">
        <f t="shared" ref="U25:U41" si="2">+R25*$S$19</f>
        <v>16</v>
      </c>
      <c r="V25" s="44">
        <f t="shared" ref="V25:V41" si="3">+S25*$U$19</f>
        <v>64</v>
      </c>
      <c r="W25" s="97">
        <f t="shared" ref="W25:W41" si="4">SUM(U25:V25)</f>
        <v>80</v>
      </c>
      <c r="X25" s="100">
        <f t="shared" ref="X25:X41" si="5">W25</f>
        <v>80</v>
      </c>
    </row>
    <row r="26" spans="1:36" ht="39.950000000000003" customHeight="1" x14ac:dyDescent="0.2">
      <c r="A26" s="642"/>
      <c r="B26" s="478"/>
      <c r="C26" s="631"/>
      <c r="D26" s="641" t="str">
        <f>Organización_Modular!F12</f>
        <v>Composición de los alimentos</v>
      </c>
      <c r="E26" s="641"/>
      <c r="F26" s="44">
        <f>_xlfn.IFNA(IF(VLOOKUP($D26,Organización_Modular!$F$10:$G$47,2,FALSE)=F$23,Itinerario!T26," ")," ")</f>
        <v>3</v>
      </c>
      <c r="G26" s="44">
        <f>_xlfn.IFNA(IF(VLOOKUP($D26,Organización_Modular!$F$10:$G$47,2,FALSE)=G$23,Itinerario!W26," ")," ")</f>
        <v>80</v>
      </c>
      <c r="H26" s="44" t="str">
        <f>_xlfn.IFNA(IF(VLOOKUP($D26,Organización_Modular!$F$10:$G$47,2,FALSE)=H$23,Itinerario!T26," ")," ")</f>
        <v xml:space="preserve"> </v>
      </c>
      <c r="I26" s="44" t="str">
        <f>_xlfn.IFNA(IF(VLOOKUP($D26,Organización_Modular!$F$10:$G$47,2,FALSE)=I$23,Itinerario!W26," ")," ")</f>
        <v xml:space="preserve"> </v>
      </c>
      <c r="J26" s="44" t="str">
        <f>_xlfn.IFNA(IF(VLOOKUP($D26,Organización_Modular!$F$10:$G$47,2,FALSE)=J$23,Itinerario!T26," ")," ")</f>
        <v xml:space="preserve"> </v>
      </c>
      <c r="K26" s="44" t="str">
        <f>_xlfn.IFNA(IF(VLOOKUP($D26,Organización_Modular!$F$10:$G$47,2,FALSE)=K$23,Itinerario!W26," ")," ")</f>
        <v xml:space="preserve"> </v>
      </c>
      <c r="L26" s="44" t="str">
        <f>_xlfn.IFNA(IF(VLOOKUP($D26,Organización_Modular!$F$10:$G$47,2,FALSE)=L$23,Itinerario!T26," ")," ")</f>
        <v xml:space="preserve"> </v>
      </c>
      <c r="M26" s="44" t="str">
        <f>_xlfn.IFNA(IF(VLOOKUP($D26,Organización_Modular!$F$10:$G$47,2,FALSE)=M$23,Itinerario!W26," ")," ")</f>
        <v xml:space="preserve"> </v>
      </c>
      <c r="N26" s="44" t="str">
        <f>_xlfn.IFNA(IF(VLOOKUP($D26,Organización_Modular!$F$10:$G$47,2,FALSE)=N$23,Itinerario!T26," ")," ")</f>
        <v xml:space="preserve"> </v>
      </c>
      <c r="O26" s="44" t="str">
        <f>_xlfn.IFNA(IF(VLOOKUP($D26,Organización_Modular!$F$10:$G$47,2,FALSE)=O$23,Itinerario!W26," ")," ")</f>
        <v xml:space="preserve"> </v>
      </c>
      <c r="P26" s="44" t="str">
        <f>_xlfn.IFNA(IF(VLOOKUP($D26,Organización_Modular!$F$10:$G$47,2,FALSE)=P$23,Itinerario!T26," ")," ")</f>
        <v xml:space="preserve"> </v>
      </c>
      <c r="Q26" s="44" t="str">
        <f>_xlfn.IFNA(IF(VLOOKUP($D26,Organización_Modular!$F$10:$G$47,2,FALSE)=Q$23,Itinerario!W26," ")," ")</f>
        <v xml:space="preserve"> </v>
      </c>
      <c r="R26" s="44">
        <f>Organización_Modular!H12</f>
        <v>1</v>
      </c>
      <c r="S26" s="44">
        <f>Organización_Modular!I12</f>
        <v>2</v>
      </c>
      <c r="T26" s="97">
        <f t="shared" si="1"/>
        <v>3</v>
      </c>
      <c r="U26" s="44">
        <f t="shared" si="2"/>
        <v>16</v>
      </c>
      <c r="V26" s="44">
        <f t="shared" si="3"/>
        <v>64</v>
      </c>
      <c r="W26" s="97">
        <f t="shared" si="4"/>
        <v>80</v>
      </c>
      <c r="X26" s="100">
        <f t="shared" si="5"/>
        <v>80</v>
      </c>
    </row>
    <row r="27" spans="1:36" ht="39.950000000000003" customHeight="1" x14ac:dyDescent="0.2">
      <c r="A27" s="642"/>
      <c r="B27" s="478"/>
      <c r="C27" s="631"/>
      <c r="D27" s="641" t="str">
        <f>Organización_Modular!F13</f>
        <v>Infraestructura, equipos y maquinaria</v>
      </c>
      <c r="E27" s="641"/>
      <c r="F27" s="44">
        <f>_xlfn.IFNA(IF(VLOOKUP($D27,Organización_Modular!$F$10:$G$47,2,FALSE)=F$23,Itinerario!T27," ")," ")</f>
        <v>3</v>
      </c>
      <c r="G27" s="44">
        <f>_xlfn.IFNA(IF(VLOOKUP($D27,Organización_Modular!$F$10:$G$47,2,FALSE)=G$23,Itinerario!W27," ")," ")</f>
        <v>80</v>
      </c>
      <c r="H27" s="44" t="str">
        <f>_xlfn.IFNA(IF(VLOOKUP($D27,Organización_Modular!$F$10:$G$47,2,FALSE)=H$23,Itinerario!T27," ")," ")</f>
        <v xml:space="preserve"> </v>
      </c>
      <c r="I27" s="44" t="str">
        <f>_xlfn.IFNA(IF(VLOOKUP($D27,Organización_Modular!$F$10:$G$47,2,FALSE)=I$23,Itinerario!W27," ")," ")</f>
        <v xml:space="preserve"> </v>
      </c>
      <c r="J27" s="44" t="str">
        <f>_xlfn.IFNA(IF(VLOOKUP($D27,Organización_Modular!$F$10:$G$47,2,FALSE)=J$23,Itinerario!T27," ")," ")</f>
        <v xml:space="preserve"> </v>
      </c>
      <c r="K27" s="44" t="str">
        <f>_xlfn.IFNA(IF(VLOOKUP($D27,Organización_Modular!$F$10:$G$47,2,FALSE)=K$23,Itinerario!W27," ")," ")</f>
        <v xml:space="preserve"> </v>
      </c>
      <c r="L27" s="44" t="str">
        <f>_xlfn.IFNA(IF(VLOOKUP($D27,Organización_Modular!$F$10:$G$47,2,FALSE)=L$23,Itinerario!T27," ")," ")</f>
        <v xml:space="preserve"> </v>
      </c>
      <c r="M27" s="44" t="str">
        <f>_xlfn.IFNA(IF(VLOOKUP($D27,Organización_Modular!$F$10:$G$47,2,FALSE)=M$23,Itinerario!W27," ")," ")</f>
        <v xml:space="preserve"> </v>
      </c>
      <c r="N27" s="44" t="str">
        <f>_xlfn.IFNA(IF(VLOOKUP($D27,Organización_Modular!$F$10:$G$47,2,FALSE)=N$23,Itinerario!T27," ")," ")</f>
        <v xml:space="preserve"> </v>
      </c>
      <c r="O27" s="44" t="str">
        <f>_xlfn.IFNA(IF(VLOOKUP($D27,Organización_Modular!$F$10:$G$47,2,FALSE)=O$23,Itinerario!W27," ")," ")</f>
        <v xml:space="preserve"> </v>
      </c>
      <c r="P27" s="44" t="str">
        <f>_xlfn.IFNA(IF(VLOOKUP($D27,Organización_Modular!$F$10:$G$47,2,FALSE)=P$23,Itinerario!T27," ")," ")</f>
        <v xml:space="preserve"> </v>
      </c>
      <c r="Q27" s="44" t="str">
        <f>_xlfn.IFNA(IF(VLOOKUP($D27,Organización_Modular!$F$10:$G$47,2,FALSE)=Q$23,Itinerario!W27," ")," ")</f>
        <v xml:space="preserve"> </v>
      </c>
      <c r="R27" s="44">
        <f>Organización_Modular!H13</f>
        <v>1</v>
      </c>
      <c r="S27" s="44">
        <f>Organización_Modular!I13</f>
        <v>2</v>
      </c>
      <c r="T27" s="97">
        <f t="shared" si="1"/>
        <v>3</v>
      </c>
      <c r="U27" s="44">
        <f t="shared" si="2"/>
        <v>16</v>
      </c>
      <c r="V27" s="44">
        <f t="shared" si="3"/>
        <v>64</v>
      </c>
      <c r="W27" s="97">
        <f t="shared" si="4"/>
        <v>80</v>
      </c>
      <c r="X27" s="100">
        <f t="shared" si="5"/>
        <v>80</v>
      </c>
    </row>
    <row r="28" spans="1:36" ht="39.950000000000003" customHeight="1" x14ac:dyDescent="0.2">
      <c r="A28" s="642"/>
      <c r="B28" s="478"/>
      <c r="C28" s="630"/>
      <c r="D28" s="641" t="str">
        <f>Organización_Modular!F14</f>
        <v>Operaciones de selección y clasificación</v>
      </c>
      <c r="E28" s="641"/>
      <c r="F28" s="44">
        <f>_xlfn.IFNA(IF(VLOOKUP($D28,Organización_Modular!$F$10:$G$47,2,FALSE)=F$23,Itinerario!T28," ")," ")</f>
        <v>3</v>
      </c>
      <c r="G28" s="44">
        <f>_xlfn.IFNA(IF(VLOOKUP($D28,Organización_Modular!$F$10:$G$47,2,FALSE)=G$23,Itinerario!W28," ")," ")</f>
        <v>64</v>
      </c>
      <c r="H28" s="44" t="str">
        <f>_xlfn.IFNA(IF(VLOOKUP($D28,Organización_Modular!$F$10:$G$47,2,FALSE)=H$23,Itinerario!T28," ")," ")</f>
        <v xml:space="preserve"> </v>
      </c>
      <c r="I28" s="44" t="str">
        <f>_xlfn.IFNA(IF(VLOOKUP($D28,Organización_Modular!$F$10:$G$47,2,FALSE)=I$23,Itinerario!W28," ")," ")</f>
        <v xml:space="preserve"> </v>
      </c>
      <c r="J28" s="44" t="str">
        <f>_xlfn.IFNA(IF(VLOOKUP($D28,Organización_Modular!$F$10:$G$47,2,FALSE)=J$23,Itinerario!T28," ")," ")</f>
        <v xml:space="preserve"> </v>
      </c>
      <c r="K28" s="44" t="str">
        <f>_xlfn.IFNA(IF(VLOOKUP($D28,Organización_Modular!$F$10:$G$47,2,FALSE)=K$23,Itinerario!W28," ")," ")</f>
        <v xml:space="preserve"> </v>
      </c>
      <c r="L28" s="44" t="str">
        <f>_xlfn.IFNA(IF(VLOOKUP($D28,Organización_Modular!$F$10:$G$47,2,FALSE)=L$23,Itinerario!T28," ")," ")</f>
        <v xml:space="preserve"> </v>
      </c>
      <c r="M28" s="44" t="str">
        <f>_xlfn.IFNA(IF(VLOOKUP($D28,Organización_Modular!$F$10:$G$47,2,FALSE)=M$23,Itinerario!W28," ")," ")</f>
        <v xml:space="preserve"> </v>
      </c>
      <c r="N28" s="44" t="str">
        <f>_xlfn.IFNA(IF(VLOOKUP($D28,Organización_Modular!$F$10:$G$47,2,FALSE)=N$23,Itinerario!T28," ")," ")</f>
        <v xml:space="preserve"> </v>
      </c>
      <c r="O28" s="44" t="str">
        <f>_xlfn.IFNA(IF(VLOOKUP($D28,Organización_Modular!$F$10:$G$47,2,FALSE)=O$23,Itinerario!W28," ")," ")</f>
        <v xml:space="preserve"> </v>
      </c>
      <c r="P28" s="44" t="str">
        <f>_xlfn.IFNA(IF(VLOOKUP($D28,Organización_Modular!$F$10:$G$47,2,FALSE)=P$23,Itinerario!T28," ")," ")</f>
        <v xml:space="preserve"> </v>
      </c>
      <c r="Q28" s="44" t="str">
        <f>_xlfn.IFNA(IF(VLOOKUP($D28,Organización_Modular!$F$10:$G$47,2,FALSE)=Q$23,Itinerario!W28," ")," ")</f>
        <v xml:space="preserve"> </v>
      </c>
      <c r="R28" s="44">
        <f>Organización_Modular!H14</f>
        <v>2</v>
      </c>
      <c r="S28" s="44">
        <f>Organización_Modular!I14</f>
        <v>1</v>
      </c>
      <c r="T28" s="97">
        <f t="shared" si="1"/>
        <v>3</v>
      </c>
      <c r="U28" s="44">
        <f t="shared" si="2"/>
        <v>32</v>
      </c>
      <c r="V28" s="44">
        <f t="shared" si="3"/>
        <v>32</v>
      </c>
      <c r="W28" s="97">
        <f t="shared" si="4"/>
        <v>64</v>
      </c>
      <c r="X28" s="100">
        <f t="shared" si="5"/>
        <v>64</v>
      </c>
    </row>
    <row r="29" spans="1:36" ht="39.950000000000003" customHeight="1" x14ac:dyDescent="0.2">
      <c r="A29" s="642"/>
      <c r="B29" s="479" t="str">
        <f>Organización_Modular!B15</f>
        <v>Competencias para la empleabilidad</v>
      </c>
      <c r="C29" s="629" t="str">
        <f>Organización_Modular!C15</f>
        <v xml:space="preserve"> CE1: Comunicación efectiva.- Expresar y comprender de manera clara, conceptos, ideas y sentimientos, hechos y opiniones para comunicarse e interactuar con otras personas en contextos sociales y laborales diversos.                                                                            CE2:  Tecnologías de la Información.- Manejar herramientas informáticas de las TIC para buscar y analizar información, comunicarse y realizar procedimientos o tareas vinculados al área profesional, de acuerdo con los requerimientos de su entorno laboral.</v>
      </c>
      <c r="D29" s="641" t="str">
        <f>Organización_Modular!F15</f>
        <v>Comunicación oral Interactiva</v>
      </c>
      <c r="E29" s="641"/>
      <c r="F29" s="44">
        <f>_xlfn.IFNA(IF(VLOOKUP($D29,Organización_Modular!$F$10:$G$47,2,FALSE)=F$23,Itinerario!T29," ")," ")</f>
        <v>2</v>
      </c>
      <c r="G29" s="44">
        <f>_xlfn.IFNA(IF(VLOOKUP($D29,Organización_Modular!$F$10:$G$47,2,FALSE)=G$23,Itinerario!W29," ")," ")</f>
        <v>48</v>
      </c>
      <c r="H29" s="44" t="str">
        <f>_xlfn.IFNA(IF(VLOOKUP($D29,Organización_Modular!$F$10:$G$47,2,FALSE)=H$23,Itinerario!T29," ")," ")</f>
        <v xml:space="preserve"> </v>
      </c>
      <c r="I29" s="44" t="str">
        <f>_xlfn.IFNA(IF(VLOOKUP($D29,Organización_Modular!$F$10:$G$47,2,FALSE)=I$23,Itinerario!W29," ")," ")</f>
        <v xml:space="preserve"> </v>
      </c>
      <c r="J29" s="44" t="str">
        <f>_xlfn.IFNA(IF(VLOOKUP($D29,Organización_Modular!$F$10:$G$47,2,FALSE)=J$23,Itinerario!T29," ")," ")</f>
        <v xml:space="preserve"> </v>
      </c>
      <c r="K29" s="44" t="str">
        <f>_xlfn.IFNA(IF(VLOOKUP($D29,Organización_Modular!$F$10:$G$47,2,FALSE)=K$23,Itinerario!W29," ")," ")</f>
        <v xml:space="preserve"> </v>
      </c>
      <c r="L29" s="44" t="str">
        <f>_xlfn.IFNA(IF(VLOOKUP($D29,Organización_Modular!$F$10:$G$47,2,FALSE)=L$23,Itinerario!T29," ")," ")</f>
        <v xml:space="preserve"> </v>
      </c>
      <c r="M29" s="44" t="str">
        <f>_xlfn.IFNA(IF(VLOOKUP($D29,Organización_Modular!$F$10:$G$47,2,FALSE)=M$23,Itinerario!W29," ")," ")</f>
        <v xml:space="preserve"> </v>
      </c>
      <c r="N29" s="44" t="str">
        <f>_xlfn.IFNA(IF(VLOOKUP($D29,Organización_Modular!$F$10:$G$47,2,FALSE)=N$23,Itinerario!T29," ")," ")</f>
        <v xml:space="preserve"> </v>
      </c>
      <c r="O29" s="44" t="str">
        <f>_xlfn.IFNA(IF(VLOOKUP($D29,Organización_Modular!$F$10:$G$47,2,FALSE)=O$23,Itinerario!W29," ")," ")</f>
        <v xml:space="preserve"> </v>
      </c>
      <c r="P29" s="44" t="str">
        <f>_xlfn.IFNA(IF(VLOOKUP($D29,Organización_Modular!$F$10:$G$47,2,FALSE)=P$23,Itinerario!T29," ")," ")</f>
        <v xml:space="preserve"> </v>
      </c>
      <c r="Q29" s="44" t="str">
        <f>_xlfn.IFNA(IF(VLOOKUP($D29,Organización_Modular!$F$10:$G$47,2,FALSE)=Q$23,Itinerario!W29," ")," ")</f>
        <v xml:space="preserve"> </v>
      </c>
      <c r="R29" s="44">
        <f>Organización_Modular!H15</f>
        <v>1</v>
      </c>
      <c r="S29" s="44">
        <f>Organización_Modular!I15</f>
        <v>1</v>
      </c>
      <c r="T29" s="97">
        <f t="shared" si="1"/>
        <v>2</v>
      </c>
      <c r="U29" s="44">
        <f t="shared" si="2"/>
        <v>16</v>
      </c>
      <c r="V29" s="44">
        <f t="shared" si="3"/>
        <v>32</v>
      </c>
      <c r="W29" s="97">
        <f t="shared" si="4"/>
        <v>48</v>
      </c>
      <c r="X29" s="100">
        <f t="shared" si="5"/>
        <v>48</v>
      </c>
    </row>
    <row r="30" spans="1:36" ht="72.75" customHeight="1" x14ac:dyDescent="0.2">
      <c r="A30" s="642"/>
      <c r="B30" s="479"/>
      <c r="C30" s="630"/>
      <c r="D30" s="641" t="str">
        <f>Organización_Modular!F16</f>
        <v>Informática e internet</v>
      </c>
      <c r="E30" s="641"/>
      <c r="F30" s="44">
        <f>_xlfn.IFNA(IF(VLOOKUP($D30,Organización_Modular!$F$10:$G$47,2,FALSE)=F$23,Itinerario!T30," ")," ")</f>
        <v>2</v>
      </c>
      <c r="G30" s="44">
        <f>_xlfn.IFNA(IF(VLOOKUP($D30,Organización_Modular!$F$10:$G$47,2,FALSE)=G$23,Itinerario!W30," ")," ")</f>
        <v>48</v>
      </c>
      <c r="H30" s="44" t="str">
        <f>_xlfn.IFNA(IF(VLOOKUP($D30,Organización_Modular!$F$10:$G$47,2,FALSE)=H$23,Itinerario!T30," ")," ")</f>
        <v xml:space="preserve"> </v>
      </c>
      <c r="I30" s="44" t="str">
        <f>_xlfn.IFNA(IF(VLOOKUP($D30,Organización_Modular!$F$10:$G$47,2,FALSE)=I$23,Itinerario!W30," ")," ")</f>
        <v xml:space="preserve"> </v>
      </c>
      <c r="J30" s="44" t="str">
        <f>_xlfn.IFNA(IF(VLOOKUP($D30,Organización_Modular!$F$10:$G$47,2,FALSE)=J$23,Itinerario!T30," ")," ")</f>
        <v xml:space="preserve"> </v>
      </c>
      <c r="K30" s="44" t="str">
        <f>_xlfn.IFNA(IF(VLOOKUP($D30,Organización_Modular!$F$10:$G$47,2,FALSE)=K$23,Itinerario!W30," ")," ")</f>
        <v xml:space="preserve"> </v>
      </c>
      <c r="L30" s="44" t="str">
        <f>_xlfn.IFNA(IF(VLOOKUP($D30,Organización_Modular!$F$10:$G$47,2,FALSE)=L$23,Itinerario!T30," ")," ")</f>
        <v xml:space="preserve"> </v>
      </c>
      <c r="M30" s="44" t="str">
        <f>_xlfn.IFNA(IF(VLOOKUP($D30,Organización_Modular!$F$10:$G$47,2,FALSE)=M$23,Itinerario!W30," ")," ")</f>
        <v xml:space="preserve"> </v>
      </c>
      <c r="N30" s="44" t="str">
        <f>_xlfn.IFNA(IF(VLOOKUP($D30,Organización_Modular!$F$10:$G$47,2,FALSE)=N$23,Itinerario!T30," ")," ")</f>
        <v xml:space="preserve"> </v>
      </c>
      <c r="O30" s="44" t="str">
        <f>_xlfn.IFNA(IF(VLOOKUP($D30,Organización_Modular!$F$10:$G$47,2,FALSE)=O$23,Itinerario!W30," ")," ")</f>
        <v xml:space="preserve"> </v>
      </c>
      <c r="P30" s="44" t="str">
        <f>_xlfn.IFNA(IF(VLOOKUP($D30,Organización_Modular!$F$10:$G$47,2,FALSE)=P$23,Itinerario!T30," ")," ")</f>
        <v xml:space="preserve"> </v>
      </c>
      <c r="Q30" s="44" t="str">
        <f>_xlfn.IFNA(IF(VLOOKUP($D30,Organización_Modular!$F$10:$G$47,2,FALSE)=Q$23,Itinerario!W30," ")," ")</f>
        <v xml:space="preserve"> </v>
      </c>
      <c r="R30" s="44">
        <f>Organización_Modular!H16</f>
        <v>1</v>
      </c>
      <c r="S30" s="44">
        <f>Organización_Modular!I16</f>
        <v>1</v>
      </c>
      <c r="T30" s="97">
        <f t="shared" si="1"/>
        <v>2</v>
      </c>
      <c r="U30" s="44">
        <f t="shared" si="2"/>
        <v>16</v>
      </c>
      <c r="V30" s="44">
        <f t="shared" si="3"/>
        <v>32</v>
      </c>
      <c r="W30" s="97">
        <f t="shared" si="4"/>
        <v>48</v>
      </c>
      <c r="X30" s="100">
        <f t="shared" si="5"/>
        <v>48</v>
      </c>
    </row>
    <row r="31" spans="1:36" ht="28.5" customHeight="1" x14ac:dyDescent="0.2">
      <c r="A31" s="642"/>
      <c r="B31" s="654" t="str">
        <f>Organización_Modular!B17</f>
        <v>Experiencias formativas en situaciones reales de trabajo (ESRT)</v>
      </c>
      <c r="C31" s="655"/>
      <c r="D31" s="655"/>
      <c r="E31" s="655"/>
      <c r="F31" s="198"/>
      <c r="G31" s="198"/>
      <c r="H31" s="198"/>
      <c r="I31" s="198"/>
      <c r="J31" s="198"/>
      <c r="K31" s="198"/>
      <c r="L31" s="198"/>
      <c r="M31" s="198"/>
      <c r="N31" s="198"/>
      <c r="O31" s="198"/>
      <c r="P31" s="198"/>
      <c r="Q31" s="198"/>
      <c r="R31" s="201">
        <f>Organización_Modular!H17</f>
        <v>0</v>
      </c>
      <c r="S31" s="199">
        <v>3</v>
      </c>
      <c r="T31" s="200">
        <f t="shared" ref="T31:T37" si="6">SUM(R31:S31)</f>
        <v>3</v>
      </c>
      <c r="U31" s="199">
        <f t="shared" si="2"/>
        <v>0</v>
      </c>
      <c r="V31" s="199">
        <f t="shared" si="3"/>
        <v>96</v>
      </c>
      <c r="W31" s="200">
        <f t="shared" si="4"/>
        <v>96</v>
      </c>
      <c r="X31" s="100">
        <f t="shared" si="5"/>
        <v>96</v>
      </c>
    </row>
    <row r="32" spans="1:36" ht="39.950000000000003" customHeight="1" x14ac:dyDescent="0.2">
      <c r="A32" s="642" t="str">
        <f>Organización_Modular!A18</f>
        <v>Módulo 2: Control de calidad de alimentos</v>
      </c>
      <c r="B32" s="478" t="str">
        <f>B24</f>
        <v>Competencias técnicas (Unidad de competencia)</v>
      </c>
      <c r="C32" s="629" t="str">
        <f>Organización_Modular!C18</f>
        <v>UC8: Realizar el control de calidad de la producción, de acuerdo a los procedimientos de la empresa, plan HACCP y teniendo en cuenta la normativa vigente.</v>
      </c>
      <c r="D32" s="641" t="str">
        <f>Organización_Modular!F18</f>
        <v xml:space="preserve">Calidad e Inocuidad Alimentaria </v>
      </c>
      <c r="E32" s="641"/>
      <c r="F32" s="44" t="str">
        <f>_xlfn.IFNA(IF(VLOOKUP($D32,Organización_Modular!$F$10:$G$47,2,FALSE)=F$23,Itinerario!T32," ")," ")</f>
        <v xml:space="preserve"> </v>
      </c>
      <c r="G32" s="44" t="str">
        <f>_xlfn.IFNA(IF(VLOOKUP($D32,Organización_Modular!$F$10:$G$47,2,FALSE)=G$23,Itinerario!W32," ")," ")</f>
        <v xml:space="preserve"> </v>
      </c>
      <c r="H32" s="44">
        <f>_xlfn.IFNA(IF(VLOOKUP($D32,Organización_Modular!$F$10:$G$47,2,FALSE)=H$23,Itinerario!T32," ")," ")</f>
        <v>4</v>
      </c>
      <c r="I32" s="44">
        <f>_xlfn.IFNA(IF(VLOOKUP($D32,Organización_Modular!$F$10:$G$47,2,FALSE)=I$23,Itinerario!W32," ")," ")</f>
        <v>112</v>
      </c>
      <c r="J32" s="44" t="str">
        <f>_xlfn.IFNA(IF(VLOOKUP($D32,Organización_Modular!$F$10:$G$47,2,FALSE)=J$23,Itinerario!T32," ")," ")</f>
        <v xml:space="preserve"> </v>
      </c>
      <c r="K32" s="44" t="str">
        <f>_xlfn.IFNA(IF(VLOOKUP($D32,Organización_Modular!$F$10:$G$47,2,FALSE)=K$23,Itinerario!W32," ")," ")</f>
        <v xml:space="preserve"> </v>
      </c>
      <c r="L32" s="44" t="str">
        <f>_xlfn.IFNA(IF(VLOOKUP($D32,Organización_Modular!$F$10:$G$47,2,FALSE)=L$23,Itinerario!T32," ")," ")</f>
        <v xml:space="preserve"> </v>
      </c>
      <c r="M32" s="44" t="str">
        <f>_xlfn.IFNA(IF(VLOOKUP($D32,Organización_Modular!$F$10:$G$47,2,FALSE)=M$23,Itinerario!W32," ")," ")</f>
        <v xml:space="preserve"> </v>
      </c>
      <c r="N32" s="44" t="str">
        <f>_xlfn.IFNA(IF(VLOOKUP($D32,Organización_Modular!$F$10:$G$47,2,FALSE)=N$23,Itinerario!T32," ")," ")</f>
        <v xml:space="preserve"> </v>
      </c>
      <c r="O32" s="44" t="str">
        <f>_xlfn.IFNA(IF(VLOOKUP($D32,Organización_Modular!$F$10:$G$47,2,FALSE)=O$23,Itinerario!W32," ")," ")</f>
        <v xml:space="preserve"> </v>
      </c>
      <c r="P32" s="44" t="str">
        <f>_xlfn.IFNA(IF(VLOOKUP($D32,Organización_Modular!$F$10:$G$47,2,FALSE)=P$23,Itinerario!T32," ")," ")</f>
        <v xml:space="preserve"> </v>
      </c>
      <c r="Q32" s="44" t="str">
        <f>_xlfn.IFNA(IF(VLOOKUP($D32,Organización_Modular!$F$10:$G$47,2,FALSE)=Q$23,Itinerario!W32," ")," ")</f>
        <v xml:space="preserve"> </v>
      </c>
      <c r="R32" s="44">
        <f>Organización_Modular!H18</f>
        <v>1</v>
      </c>
      <c r="S32" s="44">
        <f>Organización_Modular!I18</f>
        <v>3</v>
      </c>
      <c r="T32" s="97">
        <f t="shared" si="6"/>
        <v>4</v>
      </c>
      <c r="U32" s="44">
        <f t="shared" si="2"/>
        <v>16</v>
      </c>
      <c r="V32" s="44">
        <f t="shared" si="3"/>
        <v>96</v>
      </c>
      <c r="W32" s="97">
        <f t="shared" si="4"/>
        <v>112</v>
      </c>
      <c r="X32" s="100">
        <f t="shared" si="5"/>
        <v>112</v>
      </c>
    </row>
    <row r="33" spans="1:24" ht="39.950000000000003" customHeight="1" x14ac:dyDescent="0.2">
      <c r="A33" s="642"/>
      <c r="B33" s="478"/>
      <c r="C33" s="631"/>
      <c r="D33" s="641" t="str">
        <f>Organización_Modular!F19</f>
        <v>Análisis de control de calidad de los alimentos</v>
      </c>
      <c r="E33" s="641"/>
      <c r="F33" s="44" t="str">
        <f>_xlfn.IFNA(IF(VLOOKUP($D33,Organización_Modular!$F$10:$G$47,2,FALSE)=F$23,Itinerario!T33," ")," ")</f>
        <v xml:space="preserve"> </v>
      </c>
      <c r="G33" s="44" t="str">
        <f>_xlfn.IFNA(IF(VLOOKUP($D33,Organización_Modular!$F$10:$G$47,2,FALSE)=G$23,Itinerario!W33," ")," ")</f>
        <v xml:space="preserve"> </v>
      </c>
      <c r="H33" s="44">
        <f>_xlfn.IFNA(IF(VLOOKUP($D33,Organización_Modular!$F$10:$G$47,2,FALSE)=H$23,Itinerario!T33," ")," ")</f>
        <v>4</v>
      </c>
      <c r="I33" s="44">
        <f>_xlfn.IFNA(IF(VLOOKUP($D33,Organización_Modular!$F$10:$G$47,2,FALSE)=I$23,Itinerario!W33," ")," ")</f>
        <v>112</v>
      </c>
      <c r="J33" s="44" t="str">
        <f>_xlfn.IFNA(IF(VLOOKUP($D33,Organización_Modular!$F$10:$G$47,2,FALSE)=J$23,Itinerario!T33," ")," ")</f>
        <v xml:space="preserve"> </v>
      </c>
      <c r="K33" s="44" t="str">
        <f>_xlfn.IFNA(IF(VLOOKUP($D33,Organización_Modular!$F$10:$G$47,2,FALSE)=K$23,Itinerario!W33," ")," ")</f>
        <v xml:space="preserve"> </v>
      </c>
      <c r="L33" s="44" t="str">
        <f>_xlfn.IFNA(IF(VLOOKUP($D33,Organización_Modular!$F$10:$G$47,2,FALSE)=L$23,Itinerario!T33," ")," ")</f>
        <v xml:space="preserve"> </v>
      </c>
      <c r="M33" s="44" t="str">
        <f>_xlfn.IFNA(IF(VLOOKUP($D33,Organización_Modular!$F$10:$G$47,2,FALSE)=M$23,Itinerario!W33," ")," ")</f>
        <v xml:space="preserve"> </v>
      </c>
      <c r="N33" s="44" t="str">
        <f>_xlfn.IFNA(IF(VLOOKUP($D33,Organización_Modular!$F$10:$G$47,2,FALSE)=N$23,Itinerario!T33," ")," ")</f>
        <v xml:space="preserve"> </v>
      </c>
      <c r="O33" s="44" t="str">
        <f>_xlfn.IFNA(IF(VLOOKUP($D33,Organización_Modular!$F$10:$G$47,2,FALSE)=O$23,Itinerario!W33," ")," ")</f>
        <v xml:space="preserve"> </v>
      </c>
      <c r="P33" s="44" t="str">
        <f>_xlfn.IFNA(IF(VLOOKUP($D33,Organización_Modular!$F$10:$G$47,2,FALSE)=P$23,Itinerario!T33," ")," ")</f>
        <v xml:space="preserve"> </v>
      </c>
      <c r="Q33" s="44" t="str">
        <f>_xlfn.IFNA(IF(VLOOKUP($D33,Organización_Modular!$F$10:$G$47,2,FALSE)=Q$23,Itinerario!W33," ")," ")</f>
        <v xml:space="preserve"> </v>
      </c>
      <c r="R33" s="44">
        <f>Organización_Modular!H19</f>
        <v>1</v>
      </c>
      <c r="S33" s="44">
        <f>Organización_Modular!I19</f>
        <v>3</v>
      </c>
      <c r="T33" s="97">
        <f t="shared" si="6"/>
        <v>4</v>
      </c>
      <c r="U33" s="44">
        <f t="shared" si="2"/>
        <v>16</v>
      </c>
      <c r="V33" s="44">
        <f t="shared" si="3"/>
        <v>96</v>
      </c>
      <c r="W33" s="97">
        <f t="shared" si="4"/>
        <v>112</v>
      </c>
      <c r="X33" s="100">
        <f t="shared" si="5"/>
        <v>112</v>
      </c>
    </row>
    <row r="34" spans="1:24" ht="39.950000000000003" customHeight="1" x14ac:dyDescent="0.2">
      <c r="A34" s="642"/>
      <c r="B34" s="478"/>
      <c r="C34" s="631"/>
      <c r="D34" s="641" t="str">
        <f>Organización_Modular!F20</f>
        <v>Instrumentación de control de calidad</v>
      </c>
      <c r="E34" s="641"/>
      <c r="F34" s="44" t="str">
        <f>_xlfn.IFNA(IF(VLOOKUP($D34,Organización_Modular!$F$10:$G$47,2,FALSE)=F$23,Itinerario!T34," ")," ")</f>
        <v xml:space="preserve"> </v>
      </c>
      <c r="G34" s="44" t="str">
        <f>_xlfn.IFNA(IF(VLOOKUP($D34,Organización_Modular!$F$10:$G$47,2,FALSE)=G$23,Itinerario!W34," ")," ")</f>
        <v xml:space="preserve"> </v>
      </c>
      <c r="H34" s="44">
        <f>_xlfn.IFNA(IF(VLOOKUP($D34,Organización_Modular!$F$10:$G$47,2,FALSE)=H$23,Itinerario!T34," ")," ")</f>
        <v>3</v>
      </c>
      <c r="I34" s="44">
        <f>_xlfn.IFNA(IF(VLOOKUP($D34,Organización_Modular!$F$10:$G$47,2,FALSE)=I$23,Itinerario!W34," ")," ")</f>
        <v>80</v>
      </c>
      <c r="J34" s="44" t="str">
        <f>_xlfn.IFNA(IF(VLOOKUP($D34,Organización_Modular!$F$10:$G$47,2,FALSE)=J$23,Itinerario!T34," ")," ")</f>
        <v xml:space="preserve"> </v>
      </c>
      <c r="K34" s="44" t="str">
        <f>_xlfn.IFNA(IF(VLOOKUP($D34,Organización_Modular!$F$10:$G$47,2,FALSE)=K$23,Itinerario!W34," ")," ")</f>
        <v xml:space="preserve"> </v>
      </c>
      <c r="L34" s="44" t="str">
        <f>_xlfn.IFNA(IF(VLOOKUP($D34,Organización_Modular!$F$10:$G$47,2,FALSE)=L$23,Itinerario!T34," ")," ")</f>
        <v xml:space="preserve"> </v>
      </c>
      <c r="M34" s="44" t="str">
        <f>_xlfn.IFNA(IF(VLOOKUP($D34,Organización_Modular!$F$10:$G$47,2,FALSE)=M$23,Itinerario!W34," ")," ")</f>
        <v xml:space="preserve"> </v>
      </c>
      <c r="N34" s="44" t="str">
        <f>_xlfn.IFNA(IF(VLOOKUP($D34,Organización_Modular!$F$10:$G$47,2,FALSE)=N$23,Itinerario!T34," ")," ")</f>
        <v xml:space="preserve"> </v>
      </c>
      <c r="O34" s="44" t="str">
        <f>_xlfn.IFNA(IF(VLOOKUP($D34,Organización_Modular!$F$10:$G$47,2,FALSE)=O$23,Itinerario!W34," ")," ")</f>
        <v xml:space="preserve"> </v>
      </c>
      <c r="P34" s="44" t="str">
        <f>_xlfn.IFNA(IF(VLOOKUP($D34,Organización_Modular!$F$10:$G$47,2,FALSE)=P$23,Itinerario!T34," ")," ")</f>
        <v xml:space="preserve"> </v>
      </c>
      <c r="Q34" s="44" t="str">
        <f>_xlfn.IFNA(IF(VLOOKUP($D34,Organización_Modular!$F$10:$G$47,2,FALSE)=Q$23,Itinerario!W34," ")," ")</f>
        <v xml:space="preserve"> </v>
      </c>
      <c r="R34" s="44">
        <f>Organización_Modular!H20</f>
        <v>1</v>
      </c>
      <c r="S34" s="44">
        <f>Organización_Modular!I20</f>
        <v>2</v>
      </c>
      <c r="T34" s="97">
        <f t="shared" si="6"/>
        <v>3</v>
      </c>
      <c r="U34" s="44">
        <f t="shared" si="2"/>
        <v>16</v>
      </c>
      <c r="V34" s="44">
        <f t="shared" si="3"/>
        <v>64</v>
      </c>
      <c r="W34" s="97">
        <f t="shared" si="4"/>
        <v>80</v>
      </c>
      <c r="X34" s="100">
        <f t="shared" si="5"/>
        <v>80</v>
      </c>
    </row>
    <row r="35" spans="1:24" ht="39.950000000000003" customHeight="1" x14ac:dyDescent="0.2">
      <c r="A35" s="642"/>
      <c r="B35" s="478"/>
      <c r="C35" s="630"/>
      <c r="D35" s="641" t="str">
        <f>Organización_Modular!F21</f>
        <v>Muestreo de alimentos y productos alimenticios</v>
      </c>
      <c r="E35" s="641"/>
      <c r="F35" s="44" t="str">
        <f>_xlfn.IFNA(IF(VLOOKUP($D35,Organización_Modular!$F$10:$G$47,2,FALSE)=F$23,Itinerario!T35," ")," ")</f>
        <v xml:space="preserve"> </v>
      </c>
      <c r="G35" s="44" t="str">
        <f>_xlfn.IFNA(IF(VLOOKUP($D35,Organización_Modular!$F$10:$G$47,2,FALSE)=G$23,Itinerario!W35," ")," ")</f>
        <v xml:space="preserve"> </v>
      </c>
      <c r="H35" s="44">
        <f>_xlfn.IFNA(IF(VLOOKUP($D35,Organización_Modular!$F$10:$G$47,2,FALSE)=H$23,Itinerario!T35," ")," ")</f>
        <v>3</v>
      </c>
      <c r="I35" s="44">
        <f>_xlfn.IFNA(IF(VLOOKUP($D35,Organización_Modular!$F$10:$G$47,2,FALSE)=I$23,Itinerario!W35," ")," ")</f>
        <v>80</v>
      </c>
      <c r="J35" s="44" t="str">
        <f>_xlfn.IFNA(IF(VLOOKUP($D35,Organización_Modular!$F$10:$G$47,2,FALSE)=J$23,Itinerario!T35," ")," ")</f>
        <v xml:space="preserve"> </v>
      </c>
      <c r="K35" s="44" t="str">
        <f>_xlfn.IFNA(IF(VLOOKUP($D35,Organización_Modular!$F$10:$G$47,2,FALSE)=K$23,Itinerario!W35," ")," ")</f>
        <v xml:space="preserve"> </v>
      </c>
      <c r="L35" s="44" t="str">
        <f>_xlfn.IFNA(IF(VLOOKUP($D35,Organización_Modular!$F$10:$G$47,2,FALSE)=L$23,Itinerario!T35," ")," ")</f>
        <v xml:space="preserve"> </v>
      </c>
      <c r="M35" s="44" t="str">
        <f>_xlfn.IFNA(IF(VLOOKUP($D35,Organización_Modular!$F$10:$G$47,2,FALSE)=M$23,Itinerario!W35," ")," ")</f>
        <v xml:space="preserve"> </v>
      </c>
      <c r="N35" s="44" t="str">
        <f>_xlfn.IFNA(IF(VLOOKUP($D35,Organización_Modular!$F$10:$G$47,2,FALSE)=N$23,Itinerario!T35," ")," ")</f>
        <v xml:space="preserve"> </v>
      </c>
      <c r="O35" s="44" t="str">
        <f>_xlfn.IFNA(IF(VLOOKUP($D35,Organización_Modular!$F$10:$G$47,2,FALSE)=O$23,Itinerario!W35," ")," ")</f>
        <v xml:space="preserve"> </v>
      </c>
      <c r="P35" s="44" t="str">
        <f>_xlfn.IFNA(IF(VLOOKUP($D35,Organización_Modular!$F$10:$G$47,2,FALSE)=P$23,Itinerario!T35," ")," ")</f>
        <v xml:space="preserve"> </v>
      </c>
      <c r="Q35" s="44" t="str">
        <f>_xlfn.IFNA(IF(VLOOKUP($D35,Organización_Modular!$F$10:$G$47,2,FALSE)=Q$23,Itinerario!W35," ")," ")</f>
        <v xml:space="preserve"> </v>
      </c>
      <c r="R35" s="44">
        <f>Organización_Modular!H21</f>
        <v>1</v>
      </c>
      <c r="S35" s="44">
        <f>Organización_Modular!I21</f>
        <v>2</v>
      </c>
      <c r="T35" s="97">
        <f t="shared" si="6"/>
        <v>3</v>
      </c>
      <c r="U35" s="44">
        <f t="shared" si="2"/>
        <v>16</v>
      </c>
      <c r="V35" s="44">
        <f t="shared" si="3"/>
        <v>64</v>
      </c>
      <c r="W35" s="97">
        <f t="shared" si="4"/>
        <v>80</v>
      </c>
      <c r="X35" s="100">
        <f t="shared" si="5"/>
        <v>80</v>
      </c>
    </row>
    <row r="36" spans="1:24" ht="96" customHeight="1" x14ac:dyDescent="0.2">
      <c r="A36" s="642"/>
      <c r="B36" s="479" t="str">
        <f>B29</f>
        <v>Competencias para la empleabilidad</v>
      </c>
      <c r="C36" s="629" t="str">
        <f>Organización_Modular!C22</f>
        <v xml:space="preserve"> CE1: Comunicación efectiva.- Expresar y comprender de manera clara, conceptos, ideas y sentimientos, hechos y opiniones para comunicarse e interactuar con otras personas en contextos sociales y laborales diversos. CE2: Tecnologias de la informaciòn.- Utilizar de manera adecuada las diferentes herramientas informáticas de las TIC para buscar y analizar información, comunicarse con otros y realizar procedimientos o tareas vinculados al área profesional, de acuerdo a los requerimientos de su entorno laboral. </v>
      </c>
      <c r="D36" s="641" t="str">
        <f>Organización_Modular!F22</f>
        <v>Interpretación y producción de texto</v>
      </c>
      <c r="E36" s="641"/>
      <c r="F36" s="44" t="str">
        <f>_xlfn.IFNA(IF(VLOOKUP($D36,Organización_Modular!$F$10:$G$47,2,FALSE)=F$23,Itinerario!T36," ")," ")</f>
        <v xml:space="preserve"> </v>
      </c>
      <c r="G36" s="44" t="str">
        <f>_xlfn.IFNA(IF(VLOOKUP($D36,Organización_Modular!$F$10:$G$47,2,FALSE)=G$23,Itinerario!W36," ")," ")</f>
        <v xml:space="preserve"> </v>
      </c>
      <c r="H36" s="44">
        <f>_xlfn.IFNA(IF(VLOOKUP($D36,Organización_Modular!$F$10:$G$47,2,FALSE)=H$23,Itinerario!T36," ")," ")</f>
        <v>2</v>
      </c>
      <c r="I36" s="44">
        <f>_xlfn.IFNA(IF(VLOOKUP($D36,Organización_Modular!$F$10:$G$47,2,FALSE)=I$23,Itinerario!W36," ")," ")</f>
        <v>48</v>
      </c>
      <c r="J36" s="44" t="str">
        <f>_xlfn.IFNA(IF(VLOOKUP($D36,Organización_Modular!$F$10:$G$47,2,FALSE)=J$23,Itinerario!T36," ")," ")</f>
        <v xml:space="preserve"> </v>
      </c>
      <c r="K36" s="44" t="str">
        <f>_xlfn.IFNA(IF(VLOOKUP($D36,Organización_Modular!$F$10:$G$47,2,FALSE)=K$23,Itinerario!W36," ")," ")</f>
        <v xml:space="preserve"> </v>
      </c>
      <c r="L36" s="44" t="str">
        <f>_xlfn.IFNA(IF(VLOOKUP($D36,Organización_Modular!$F$10:$G$47,2,FALSE)=L$23,Itinerario!T36," ")," ")</f>
        <v xml:space="preserve"> </v>
      </c>
      <c r="M36" s="44" t="str">
        <f>_xlfn.IFNA(IF(VLOOKUP($D36,Organización_Modular!$F$10:$G$47,2,FALSE)=M$23,Itinerario!W36," ")," ")</f>
        <v xml:space="preserve"> </v>
      </c>
      <c r="N36" s="44" t="str">
        <f>_xlfn.IFNA(IF(VLOOKUP($D36,Organización_Modular!$F$10:$G$47,2,FALSE)=N$23,Itinerario!T36," ")," ")</f>
        <v xml:space="preserve"> </v>
      </c>
      <c r="O36" s="44" t="str">
        <f>_xlfn.IFNA(IF(VLOOKUP($D36,Organización_Modular!$F$10:$G$47,2,FALSE)=O$23,Itinerario!W36," ")," ")</f>
        <v xml:space="preserve"> </v>
      </c>
      <c r="P36" s="44" t="str">
        <f>_xlfn.IFNA(IF(VLOOKUP($D36,Organización_Modular!$F$10:$G$47,2,FALSE)=P$23,Itinerario!T36," ")," ")</f>
        <v xml:space="preserve"> </v>
      </c>
      <c r="Q36" s="44" t="str">
        <f>_xlfn.IFNA(IF(VLOOKUP($D36,Organización_Modular!$F$10:$G$47,2,FALSE)=Q$23,Itinerario!W36," ")," ")</f>
        <v xml:space="preserve"> </v>
      </c>
      <c r="R36" s="44">
        <f>Organización_Modular!H22</f>
        <v>1</v>
      </c>
      <c r="S36" s="44">
        <f>Organización_Modular!I22</f>
        <v>1</v>
      </c>
      <c r="T36" s="97">
        <f t="shared" si="6"/>
        <v>2</v>
      </c>
      <c r="U36" s="44">
        <f t="shared" si="2"/>
        <v>16</v>
      </c>
      <c r="V36" s="44">
        <f t="shared" si="3"/>
        <v>32</v>
      </c>
      <c r="W36" s="97">
        <f t="shared" si="4"/>
        <v>48</v>
      </c>
      <c r="X36" s="100">
        <f t="shared" si="5"/>
        <v>48</v>
      </c>
    </row>
    <row r="37" spans="1:24" ht="96" customHeight="1" x14ac:dyDescent="0.2">
      <c r="A37" s="642"/>
      <c r="B37" s="479"/>
      <c r="C37" s="630"/>
      <c r="D37" s="641" t="str">
        <f>Organización_Modular!F23</f>
        <v>Ofimática</v>
      </c>
      <c r="E37" s="641"/>
      <c r="F37" s="44" t="str">
        <f>_xlfn.IFNA(IF(VLOOKUP($D37,Organización_Modular!$F$10:$G$47,2,FALSE)=F$23,Itinerario!T37," ")," ")</f>
        <v xml:space="preserve"> </v>
      </c>
      <c r="G37" s="44" t="str">
        <f>_xlfn.IFNA(IF(VLOOKUP($D37,Organización_Modular!$F$10:$G$47,2,FALSE)=G$23,Itinerario!W37," ")," ")</f>
        <v xml:space="preserve"> </v>
      </c>
      <c r="H37" s="44">
        <f>_xlfn.IFNA(IF(VLOOKUP($D37,Organización_Modular!$F$10:$G$47,2,FALSE)=H$23,Itinerario!T37," ")," ")</f>
        <v>2</v>
      </c>
      <c r="I37" s="44">
        <f>_xlfn.IFNA(IF(VLOOKUP($D37,Organización_Modular!$F$10:$G$47,2,FALSE)=I$23,Itinerario!W37," ")," ")</f>
        <v>48</v>
      </c>
      <c r="J37" s="44" t="str">
        <f>_xlfn.IFNA(IF(VLOOKUP($D37,Organización_Modular!$F$10:$G$47,2,FALSE)=J$23,Itinerario!T37," ")," ")</f>
        <v xml:space="preserve"> </v>
      </c>
      <c r="K37" s="44" t="str">
        <f>_xlfn.IFNA(IF(VLOOKUP($D37,Organización_Modular!$F$10:$G$47,2,FALSE)=K$23,Itinerario!W37," ")," ")</f>
        <v xml:space="preserve"> </v>
      </c>
      <c r="L37" s="44" t="str">
        <f>_xlfn.IFNA(IF(VLOOKUP($D37,Organización_Modular!$F$10:$G$47,2,FALSE)=L$23,Itinerario!T37," ")," ")</f>
        <v xml:space="preserve"> </v>
      </c>
      <c r="M37" s="44" t="str">
        <f>_xlfn.IFNA(IF(VLOOKUP($D37,Organización_Modular!$F$10:$G$47,2,FALSE)=M$23,Itinerario!W37," ")," ")</f>
        <v xml:space="preserve"> </v>
      </c>
      <c r="N37" s="44" t="str">
        <f>_xlfn.IFNA(IF(VLOOKUP($D37,Organización_Modular!$F$10:$G$47,2,FALSE)=N$23,Itinerario!T37," ")," ")</f>
        <v xml:space="preserve"> </v>
      </c>
      <c r="O37" s="44" t="str">
        <f>_xlfn.IFNA(IF(VLOOKUP($D37,Organización_Modular!$F$10:$G$47,2,FALSE)=O$23,Itinerario!W37," ")," ")</f>
        <v xml:space="preserve"> </v>
      </c>
      <c r="P37" s="44" t="str">
        <f>_xlfn.IFNA(IF(VLOOKUP($D37,Organización_Modular!$F$10:$G$47,2,FALSE)=P$23,Itinerario!T37," ")," ")</f>
        <v xml:space="preserve"> </v>
      </c>
      <c r="Q37" s="44" t="str">
        <f>_xlfn.IFNA(IF(VLOOKUP($D37,Organización_Modular!$F$10:$G$47,2,FALSE)=Q$23,Itinerario!W37," ")," ")</f>
        <v xml:space="preserve"> </v>
      </c>
      <c r="R37" s="44">
        <f>Organización_Modular!H23</f>
        <v>1</v>
      </c>
      <c r="S37" s="44">
        <f>Organización_Modular!I23</f>
        <v>1</v>
      </c>
      <c r="T37" s="97">
        <f t="shared" si="6"/>
        <v>2</v>
      </c>
      <c r="U37" s="44">
        <f t="shared" si="2"/>
        <v>16</v>
      </c>
      <c r="V37" s="44">
        <f t="shared" si="3"/>
        <v>32</v>
      </c>
      <c r="W37" s="97">
        <f t="shared" si="4"/>
        <v>48</v>
      </c>
      <c r="X37" s="100">
        <f t="shared" si="5"/>
        <v>48</v>
      </c>
    </row>
    <row r="38" spans="1:24" ht="28.5" customHeight="1" x14ac:dyDescent="0.2">
      <c r="A38" s="642"/>
      <c r="B38" s="654" t="str">
        <f>B31</f>
        <v>Experiencias formativas en situaciones reales de trabajo (ESRT)</v>
      </c>
      <c r="C38" s="655"/>
      <c r="D38" s="655"/>
      <c r="E38" s="655"/>
      <c r="F38" s="198"/>
      <c r="G38" s="198"/>
      <c r="H38" s="198"/>
      <c r="I38" s="198"/>
      <c r="J38" s="198"/>
      <c r="K38" s="198"/>
      <c r="L38" s="198"/>
      <c r="M38" s="198"/>
      <c r="N38" s="198"/>
      <c r="O38" s="198"/>
      <c r="P38" s="198"/>
      <c r="Q38" s="198"/>
      <c r="R38" s="201">
        <f>Organización_Modular!H24</f>
        <v>0</v>
      </c>
      <c r="S38" s="199">
        <v>3</v>
      </c>
      <c r="T38" s="200">
        <v>3</v>
      </c>
      <c r="U38" s="199">
        <v>0</v>
      </c>
      <c r="V38" s="199">
        <f t="shared" si="3"/>
        <v>96</v>
      </c>
      <c r="W38" s="200">
        <f t="shared" si="4"/>
        <v>96</v>
      </c>
      <c r="X38" s="100">
        <f t="shared" si="5"/>
        <v>96</v>
      </c>
    </row>
    <row r="39" spans="1:24" ht="39.950000000000003" customHeight="1" x14ac:dyDescent="0.2">
      <c r="A39" s="642" t="str">
        <f>Organización_Modular!A25</f>
        <v>Módulo 3: Procesos de productos alimentarios</v>
      </c>
      <c r="B39" s="478" t="str">
        <f>B24</f>
        <v>Competencias técnicas (Unidad de competencia)</v>
      </c>
      <c r="C39" s="629" t="str">
        <f>Organización_Modular!C25</f>
        <v>UC3: Acondicionar la materia prima de acuerdo al plan de producción, procedimientos de la empresa, las buenas prácticas de manufactura (BPM) y teniendo en cuenta la normativa vigente.
UC4: Realizar pre tratamiento de la materia prima de acuerdo a sus características y según el plan de producción, procedimientos de la empresa, las buenas prácticas de manufactura (BPM) y teniendo en cuenta la normativa vigente
UC5: Efectuar el proceso de transformación de la materia prima, de acuerdo al flujo de producción y controles de calidad, procedimientos de la empresa, las buenas prácticas de manufactura (BPM) y teniendo en cuenta la normativa vigente.</v>
      </c>
      <c r="D39" s="653" t="str">
        <f>Organización_Modular!F25</f>
        <v>Fundamentos de las operaciones preliminares y pre tratamiento</v>
      </c>
      <c r="E39" s="653"/>
      <c r="F39" s="44" t="str">
        <f>_xlfn.IFNA(IF(VLOOKUP($D39,Organización_Modular!$F$10:$G$47,2,FALSE)=F$23,Itinerario!T39," ")," ")</f>
        <v xml:space="preserve"> </v>
      </c>
      <c r="G39" s="44" t="str">
        <f>_xlfn.IFNA(IF(VLOOKUP($D39,Organización_Modular!$F$10:$G$47,2,FALSE)=G$23,Itinerario!W39," ")," ")</f>
        <v xml:space="preserve"> </v>
      </c>
      <c r="H39" s="44" t="str">
        <f>_xlfn.IFNA(IF(VLOOKUP($D39,Organización_Modular!$F$10:$G$47,2,FALSE)=H$23,Itinerario!T39," ")," ")</f>
        <v xml:space="preserve"> </v>
      </c>
      <c r="I39" s="44" t="str">
        <f>_xlfn.IFNA(IF(VLOOKUP($D39,Organización_Modular!$F$10:$G$47,2,FALSE)=I$23,Itinerario!W39," ")," ")</f>
        <v xml:space="preserve"> </v>
      </c>
      <c r="J39" s="44">
        <f>_xlfn.IFNA(IF(VLOOKUP($D39,Organización_Modular!$F$10:$G$47,2,FALSE)=J$23,Itinerario!T39," ")," ")</f>
        <v>4</v>
      </c>
      <c r="K39" s="44">
        <f>_xlfn.IFNA(IF(VLOOKUP($D39,Organización_Modular!$F$10:$G$47,2,FALSE)=K$23,Itinerario!W39," ")," ")</f>
        <v>96</v>
      </c>
      <c r="L39" s="44" t="str">
        <f>_xlfn.IFNA(IF(VLOOKUP($D39,Organización_Modular!$F$10:$G$47,2,FALSE)=L$23,Itinerario!T39," ")," ")</f>
        <v xml:space="preserve"> </v>
      </c>
      <c r="M39" s="44" t="str">
        <f>_xlfn.IFNA(IF(VLOOKUP($D39,Organización_Modular!$F$10:$G$47,2,FALSE)=M$23,Itinerario!W39," ")," ")</f>
        <v xml:space="preserve"> </v>
      </c>
      <c r="N39" s="44" t="str">
        <f>_xlfn.IFNA(IF(VLOOKUP($D39,Organización_Modular!$F$10:$G$47,2,FALSE)=N$23,Itinerario!T39," ")," ")</f>
        <v xml:space="preserve"> </v>
      </c>
      <c r="O39" s="44" t="str">
        <f>_xlfn.IFNA(IF(VLOOKUP($D39,Organización_Modular!$F$10:$G$47,2,FALSE)=O$23,Itinerario!W39," ")," ")</f>
        <v xml:space="preserve"> </v>
      </c>
      <c r="P39" s="44" t="str">
        <f>_xlfn.IFNA(IF(VLOOKUP($D39,Organización_Modular!$F$10:$G$47,2,FALSE)=P$23,Itinerario!T39," ")," ")</f>
        <v xml:space="preserve"> </v>
      </c>
      <c r="Q39" s="44" t="str">
        <f>_xlfn.IFNA(IF(VLOOKUP($D39,Organización_Modular!$F$10:$G$47,2,FALSE)=Q$23,Itinerario!W39," ")," ")</f>
        <v xml:space="preserve"> </v>
      </c>
      <c r="R39" s="44">
        <f>Organización_Modular!H25</f>
        <v>2</v>
      </c>
      <c r="S39" s="44">
        <f>Organización_Modular!I25</f>
        <v>2</v>
      </c>
      <c r="T39" s="97">
        <f>SUM(R39:S39)</f>
        <v>4</v>
      </c>
      <c r="U39" s="44">
        <f t="shared" si="2"/>
        <v>32</v>
      </c>
      <c r="V39" s="44">
        <f t="shared" si="3"/>
        <v>64</v>
      </c>
      <c r="W39" s="97">
        <f t="shared" si="4"/>
        <v>96</v>
      </c>
      <c r="X39" s="100">
        <f t="shared" si="5"/>
        <v>96</v>
      </c>
    </row>
    <row r="40" spans="1:24" ht="39.950000000000003" customHeight="1" x14ac:dyDescent="0.2">
      <c r="A40" s="642"/>
      <c r="B40" s="478"/>
      <c r="C40" s="631"/>
      <c r="D40" s="653" t="str">
        <f>Organización_Modular!F26</f>
        <v>Operaciones de acondicionamiento de materia prima</v>
      </c>
      <c r="E40" s="653"/>
      <c r="F40" s="44" t="str">
        <f>_xlfn.IFNA(IF(VLOOKUP($D40,Organización_Modular!$F$10:$G$47,2,FALSE)=F$23,Itinerario!T40," ")," ")</f>
        <v xml:space="preserve"> </v>
      </c>
      <c r="G40" s="44" t="str">
        <f>_xlfn.IFNA(IF(VLOOKUP($D40,Organización_Modular!$F$10:$G$47,2,FALSE)=G$23,Itinerario!W40," ")," ")</f>
        <v xml:space="preserve"> </v>
      </c>
      <c r="H40" s="44" t="str">
        <f>_xlfn.IFNA(IF(VLOOKUP($D40,Organización_Modular!$F$10:$G$47,2,FALSE)=H$23,Itinerario!T40," ")," ")</f>
        <v xml:space="preserve"> </v>
      </c>
      <c r="I40" s="44" t="str">
        <f>_xlfn.IFNA(IF(VLOOKUP($D40,Organización_Modular!$F$10:$G$47,2,FALSE)=I$23,Itinerario!W40," ")," ")</f>
        <v xml:space="preserve"> </v>
      </c>
      <c r="J40" s="44">
        <f>_xlfn.IFNA(IF(VLOOKUP($D40,Organización_Modular!$F$10:$G$47,2,FALSE)=J$23,Itinerario!T40," ")," ")</f>
        <v>4</v>
      </c>
      <c r="K40" s="44">
        <f>_xlfn.IFNA(IF(VLOOKUP($D40,Organización_Modular!$F$10:$G$47,2,FALSE)=K$23,Itinerario!W40," ")," ")</f>
        <v>112</v>
      </c>
      <c r="L40" s="44" t="str">
        <f>_xlfn.IFNA(IF(VLOOKUP($D40,Organización_Modular!$F$10:$G$47,2,FALSE)=L$23,Itinerario!T40," ")," ")</f>
        <v xml:space="preserve"> </v>
      </c>
      <c r="M40" s="44" t="str">
        <f>_xlfn.IFNA(IF(VLOOKUP($D40,Organización_Modular!$F$10:$G$47,2,FALSE)=M$23,Itinerario!W40," ")," ")</f>
        <v xml:space="preserve"> </v>
      </c>
      <c r="N40" s="44" t="str">
        <f>_xlfn.IFNA(IF(VLOOKUP($D40,Organización_Modular!$F$10:$G$47,2,FALSE)=N$23,Itinerario!T40," ")," ")</f>
        <v xml:space="preserve"> </v>
      </c>
      <c r="O40" s="44" t="str">
        <f>_xlfn.IFNA(IF(VLOOKUP($D40,Organización_Modular!$F$10:$G$47,2,FALSE)=O$23,Itinerario!W40," ")," ")</f>
        <v xml:space="preserve"> </v>
      </c>
      <c r="P40" s="44" t="str">
        <f>_xlfn.IFNA(IF(VLOOKUP($D40,Organización_Modular!$F$10:$G$47,2,FALSE)=P$23,Itinerario!T40," ")," ")</f>
        <v xml:space="preserve"> </v>
      </c>
      <c r="Q40" s="44" t="str">
        <f>_xlfn.IFNA(IF(VLOOKUP($D40,Organización_Modular!$F$10:$G$47,2,FALSE)=Q$23,Itinerario!W40," ")," ")</f>
        <v xml:space="preserve"> </v>
      </c>
      <c r="R40" s="44">
        <f>Organización_Modular!H26</f>
        <v>1</v>
      </c>
      <c r="S40" s="44">
        <f>Organización_Modular!I26</f>
        <v>3</v>
      </c>
      <c r="T40" s="97">
        <f t="shared" ref="T40:T54" si="7">SUM(R40:S40)</f>
        <v>4</v>
      </c>
      <c r="U40" s="44">
        <f t="shared" si="2"/>
        <v>16</v>
      </c>
      <c r="V40" s="44">
        <f t="shared" si="3"/>
        <v>96</v>
      </c>
      <c r="W40" s="97">
        <f t="shared" si="4"/>
        <v>112</v>
      </c>
      <c r="X40" s="100">
        <f t="shared" si="5"/>
        <v>112</v>
      </c>
    </row>
    <row r="41" spans="1:24" ht="39.950000000000003" customHeight="1" x14ac:dyDescent="0.2">
      <c r="A41" s="642"/>
      <c r="B41" s="478"/>
      <c r="C41" s="631"/>
      <c r="D41" s="653" t="str">
        <f>Organización_Modular!F27</f>
        <v>Tratamiento térmico</v>
      </c>
      <c r="E41" s="653"/>
      <c r="F41" s="44" t="str">
        <f>_xlfn.IFNA(IF(VLOOKUP($D41,Organización_Modular!$F$10:$G$47,2,FALSE)=F$23,Itinerario!T41," ")," ")</f>
        <v xml:space="preserve"> </v>
      </c>
      <c r="G41" s="44" t="str">
        <f>_xlfn.IFNA(IF(VLOOKUP($D41,Organización_Modular!$F$10:$G$47,2,FALSE)=G$23,Itinerario!W41," ")," ")</f>
        <v xml:space="preserve"> </v>
      </c>
      <c r="H41" s="44" t="str">
        <f>_xlfn.IFNA(IF(VLOOKUP($D41,Organización_Modular!$F$10:$G$47,2,FALSE)=H$23,Itinerario!T41," ")," ")</f>
        <v xml:space="preserve"> </v>
      </c>
      <c r="I41" s="44" t="str">
        <f>_xlfn.IFNA(IF(VLOOKUP($D41,Organización_Modular!$F$10:$G$47,2,FALSE)=I$23,Itinerario!W41," ")," ")</f>
        <v xml:space="preserve"> </v>
      </c>
      <c r="J41" s="44">
        <f>_xlfn.IFNA(IF(VLOOKUP($D41,Organización_Modular!$F$10:$G$47,2,FALSE)=J$23,Itinerario!T41," ")," ")</f>
        <v>4</v>
      </c>
      <c r="K41" s="44">
        <f>_xlfn.IFNA(IF(VLOOKUP($D41,Organización_Modular!$F$10:$G$47,2,FALSE)=K$23,Itinerario!W41," ")," ")</f>
        <v>112</v>
      </c>
      <c r="L41" s="44" t="str">
        <f>_xlfn.IFNA(IF(VLOOKUP($D41,Organización_Modular!$F$10:$G$47,2,FALSE)=L$23,Itinerario!T41," ")," ")</f>
        <v xml:space="preserve"> </v>
      </c>
      <c r="M41" s="44" t="str">
        <f>_xlfn.IFNA(IF(VLOOKUP($D41,Organización_Modular!$F$10:$G$47,2,FALSE)=M$23,Itinerario!W41," ")," ")</f>
        <v xml:space="preserve"> </v>
      </c>
      <c r="N41" s="44" t="str">
        <f>_xlfn.IFNA(IF(VLOOKUP($D41,Organización_Modular!$F$10:$G$47,2,FALSE)=N$23,Itinerario!T41," ")," ")</f>
        <v xml:space="preserve"> </v>
      </c>
      <c r="O41" s="44" t="str">
        <f>_xlfn.IFNA(IF(VLOOKUP($D41,Organización_Modular!$F$10:$G$47,2,FALSE)=O$23,Itinerario!W41," ")," ")</f>
        <v xml:space="preserve"> </v>
      </c>
      <c r="P41" s="44" t="str">
        <f>_xlfn.IFNA(IF(VLOOKUP($D41,Organización_Modular!$F$10:$G$47,2,FALSE)=P$23,Itinerario!T41," ")," ")</f>
        <v xml:space="preserve"> </v>
      </c>
      <c r="Q41" s="44" t="str">
        <f>_xlfn.IFNA(IF(VLOOKUP($D41,Organización_Modular!$F$10:$G$47,2,FALSE)=Q$23,Itinerario!W41," ")," ")</f>
        <v xml:space="preserve"> </v>
      </c>
      <c r="R41" s="44">
        <f>Organización_Modular!H27</f>
        <v>1</v>
      </c>
      <c r="S41" s="44">
        <f>Organización_Modular!I27</f>
        <v>3</v>
      </c>
      <c r="T41" s="97">
        <f t="shared" si="7"/>
        <v>4</v>
      </c>
      <c r="U41" s="44">
        <f t="shared" si="2"/>
        <v>16</v>
      </c>
      <c r="V41" s="44">
        <f t="shared" si="3"/>
        <v>96</v>
      </c>
      <c r="W41" s="97">
        <f t="shared" si="4"/>
        <v>112</v>
      </c>
      <c r="X41" s="100">
        <f t="shared" si="5"/>
        <v>112</v>
      </c>
    </row>
    <row r="42" spans="1:24" ht="39.950000000000003" customHeight="1" x14ac:dyDescent="0.2">
      <c r="A42" s="642"/>
      <c r="B42" s="478"/>
      <c r="C42" s="631"/>
      <c r="D42" s="678" t="str">
        <f>Organización_Modular!F28</f>
        <v>Maquinas y equipos para procesamiento de alimentos</v>
      </c>
      <c r="E42" s="679"/>
      <c r="F42" s="44" t="str">
        <f>_xlfn.IFNA(IF(VLOOKUP($D42,Organización_Modular!$F$10:$G$47,2,FALSE)=F$23,Itinerario!T42," ")," ")</f>
        <v xml:space="preserve"> </v>
      </c>
      <c r="G42" s="44" t="str">
        <f>_xlfn.IFNA(IF(VLOOKUP($D42,Organización_Modular!$F$10:$G$47,2,FALSE)=G$23,Itinerario!W42," ")," ")</f>
        <v xml:space="preserve"> </v>
      </c>
      <c r="H42" s="44" t="str">
        <f>_xlfn.IFNA(IF(VLOOKUP($D42,Organización_Modular!$F$10:$G$47,2,FALSE)=H$23,Itinerario!T42," ")," ")</f>
        <v xml:space="preserve"> </v>
      </c>
      <c r="I42" s="44" t="str">
        <f>_xlfn.IFNA(IF(VLOOKUP($D42,Organización_Modular!$F$10:$G$47,2,FALSE)=I$23,Itinerario!W42," ")," ")</f>
        <v xml:space="preserve"> </v>
      </c>
      <c r="J42" s="44">
        <f>_xlfn.IFNA(IF(VLOOKUP($D42,Organización_Modular!$F$10:$G$47,2,FALSE)=J$23,Itinerario!T42," ")," ")</f>
        <v>4</v>
      </c>
      <c r="K42" s="44">
        <f>_xlfn.IFNA(IF(VLOOKUP($D42,Organización_Modular!$F$10:$G$47,2,FALSE)=K$23,Itinerario!W42," ")," ")</f>
        <v>112</v>
      </c>
      <c r="L42" s="44" t="str">
        <f>_xlfn.IFNA(IF(VLOOKUP($D42,Organización_Modular!$F$10:$G$47,2,FALSE)=L$23,Itinerario!T42," ")," ")</f>
        <v xml:space="preserve"> </v>
      </c>
      <c r="M42" s="44" t="str">
        <f>_xlfn.IFNA(IF(VLOOKUP($D42,Organización_Modular!$F$10:$G$47,2,FALSE)=M$23,Itinerario!W42," ")," ")</f>
        <v xml:space="preserve"> </v>
      </c>
      <c r="N42" s="44" t="str">
        <f>_xlfn.IFNA(IF(VLOOKUP($D42,Organización_Modular!$F$10:$G$47,2,FALSE)=N$23,Itinerario!T42," ")," ")</f>
        <v xml:space="preserve"> </v>
      </c>
      <c r="O42" s="44" t="str">
        <f>_xlfn.IFNA(IF(VLOOKUP($D42,Organización_Modular!$F$10:$G$47,2,FALSE)=O$23,Itinerario!W42," ")," ")</f>
        <v xml:space="preserve"> </v>
      </c>
      <c r="P42" s="44" t="str">
        <f>_xlfn.IFNA(IF(VLOOKUP($D42,Organización_Modular!$F$10:$G$47,2,FALSE)=P$23,Itinerario!T42," ")," ")</f>
        <v xml:space="preserve"> </v>
      </c>
      <c r="Q42" s="44" t="str">
        <f>_xlfn.IFNA(IF(VLOOKUP($D42,Organización_Modular!$F$10:$G$47,2,FALSE)=Q$23,Itinerario!W42," ")," ")</f>
        <v xml:space="preserve"> </v>
      </c>
      <c r="R42" s="44">
        <f>Organización_Modular!H28</f>
        <v>1</v>
      </c>
      <c r="S42" s="44">
        <f>Organización_Modular!I28</f>
        <v>3</v>
      </c>
      <c r="T42" s="97">
        <f t="shared" si="7"/>
        <v>4</v>
      </c>
      <c r="U42" s="44">
        <f t="shared" ref="U42:U61" si="8">+R42*$S$19</f>
        <v>16</v>
      </c>
      <c r="V42" s="44">
        <f t="shared" ref="V42:V61" si="9">+S42*$U$19</f>
        <v>96</v>
      </c>
      <c r="W42" s="97">
        <f t="shared" ref="W42:W61" si="10">SUM(U42:V42)</f>
        <v>112</v>
      </c>
      <c r="X42" s="100">
        <f t="shared" ref="X42:X61" si="11">W42</f>
        <v>112</v>
      </c>
    </row>
    <row r="43" spans="1:24" ht="39.950000000000003" customHeight="1" x14ac:dyDescent="0.2">
      <c r="A43" s="642"/>
      <c r="B43" s="478"/>
      <c r="C43" s="631"/>
      <c r="D43" s="641" t="str">
        <f>Organización_Modular!F29</f>
        <v>Balance de materia y energia</v>
      </c>
      <c r="E43" s="641"/>
      <c r="F43" s="44" t="str">
        <f>_xlfn.IFNA(IF(VLOOKUP($D43,Organización_Modular!$F$10:$G$47,2,FALSE)=F$23,Itinerario!T43," ")," ")</f>
        <v xml:space="preserve"> </v>
      </c>
      <c r="G43" s="44" t="str">
        <f>_xlfn.IFNA(IF(VLOOKUP($D43,Organización_Modular!$F$10:$G$47,2,FALSE)=G$23,Itinerario!W43," ")," ")</f>
        <v xml:space="preserve"> </v>
      </c>
      <c r="H43" s="44" t="str">
        <f>_xlfn.IFNA(IF(VLOOKUP($D43,Organización_Modular!$F$10:$G$47,2,FALSE)=H$23,Itinerario!T43," ")," ")</f>
        <v xml:space="preserve"> </v>
      </c>
      <c r="I43" s="44" t="str">
        <f>_xlfn.IFNA(IF(VLOOKUP($D43,Organización_Modular!$F$10:$G$47,2,FALSE)=I$23,Itinerario!W43," ")," ")</f>
        <v xml:space="preserve"> </v>
      </c>
      <c r="J43" s="44" t="str">
        <f>_xlfn.IFNA(IF(VLOOKUP($D43,Organización_Modular!$F$10:$G$47,2,FALSE)=J$23,Itinerario!T43," ")," ")</f>
        <v xml:space="preserve"> </v>
      </c>
      <c r="K43" s="44" t="str">
        <f>_xlfn.IFNA(IF(VLOOKUP($D43,Organización_Modular!$F$10:$G$47,2,FALSE)=K$23,Itinerario!W43," ")," ")</f>
        <v xml:space="preserve"> </v>
      </c>
      <c r="L43" s="44">
        <f>_xlfn.IFNA(IF(VLOOKUP($D43,Organización_Modular!$F$10:$G$47,2,FALSE)=L$23,Itinerario!T43," ")," ")</f>
        <v>3</v>
      </c>
      <c r="M43" s="44">
        <f>_xlfn.IFNA(IF(VLOOKUP($D43,Organización_Modular!$F$10:$G$47,2,FALSE)=M$23,Itinerario!W43," ")," ")</f>
        <v>80</v>
      </c>
      <c r="N43" s="44" t="str">
        <f>_xlfn.IFNA(IF(VLOOKUP($D43,Organización_Modular!$F$10:$G$47,2,FALSE)=N$23,Itinerario!T43," ")," ")</f>
        <v xml:space="preserve"> </v>
      </c>
      <c r="O43" s="44" t="str">
        <f>_xlfn.IFNA(IF(VLOOKUP($D43,Organización_Modular!$F$10:$G$47,2,FALSE)=O$23,Itinerario!W43," ")," ")</f>
        <v xml:space="preserve"> </v>
      </c>
      <c r="P43" s="44" t="str">
        <f>_xlfn.IFNA(IF(VLOOKUP($D43,Organización_Modular!$F$10:$G$47,2,FALSE)=P$23,Itinerario!T43," ")," ")</f>
        <v xml:space="preserve"> </v>
      </c>
      <c r="Q43" s="44" t="str">
        <f>_xlfn.IFNA(IF(VLOOKUP($D43,Organización_Modular!$F$10:$G$47,2,FALSE)=Q$23,Itinerario!W43," ")," ")</f>
        <v xml:space="preserve"> </v>
      </c>
      <c r="R43" s="44">
        <f>Organización_Modular!H29</f>
        <v>1</v>
      </c>
      <c r="S43" s="44">
        <f>Organización_Modular!I29</f>
        <v>2</v>
      </c>
      <c r="T43" s="97">
        <f t="shared" si="7"/>
        <v>3</v>
      </c>
      <c r="U43" s="44">
        <f t="shared" si="8"/>
        <v>16</v>
      </c>
      <c r="V43" s="44">
        <f t="shared" si="9"/>
        <v>64</v>
      </c>
      <c r="W43" s="97">
        <f t="shared" si="10"/>
        <v>80</v>
      </c>
      <c r="X43" s="100">
        <f t="shared" si="11"/>
        <v>80</v>
      </c>
    </row>
    <row r="44" spans="1:24" ht="39.950000000000003" customHeight="1" x14ac:dyDescent="0.2">
      <c r="A44" s="642"/>
      <c r="B44" s="478"/>
      <c r="C44" s="631"/>
      <c r="D44" s="641" t="str">
        <f>Organización_Modular!F30</f>
        <v>Planificación de la producción</v>
      </c>
      <c r="E44" s="641"/>
      <c r="F44" s="44" t="str">
        <f>_xlfn.IFNA(IF(VLOOKUP($D44,Organización_Modular!$F$10:$G$47,2,FALSE)=F$23,Itinerario!T44," ")," ")</f>
        <v xml:space="preserve"> </v>
      </c>
      <c r="G44" s="44" t="str">
        <f>_xlfn.IFNA(IF(VLOOKUP($D44,Organización_Modular!$F$10:$G$47,2,FALSE)=G$23,Itinerario!W44," ")," ")</f>
        <v xml:space="preserve"> </v>
      </c>
      <c r="H44" s="44" t="str">
        <f>_xlfn.IFNA(IF(VLOOKUP($D44,Organización_Modular!$F$10:$G$47,2,FALSE)=H$23,Itinerario!T44," ")," ")</f>
        <v xml:space="preserve"> </v>
      </c>
      <c r="I44" s="44" t="str">
        <f>_xlfn.IFNA(IF(VLOOKUP($D44,Organización_Modular!$F$10:$G$47,2,FALSE)=I$23,Itinerario!W44," ")," ")</f>
        <v xml:space="preserve"> </v>
      </c>
      <c r="J44" s="44" t="str">
        <f>_xlfn.IFNA(IF(VLOOKUP($D44,Organización_Modular!$F$10:$G$47,2,FALSE)=J$23,Itinerario!T44," ")," ")</f>
        <v xml:space="preserve"> </v>
      </c>
      <c r="K44" s="44" t="str">
        <f>_xlfn.IFNA(IF(VLOOKUP($D44,Organización_Modular!$F$10:$G$47,2,FALSE)=K$23,Itinerario!W44," ")," ")</f>
        <v xml:space="preserve"> </v>
      </c>
      <c r="L44" s="44" t="str">
        <f>_xlfn.IFNA(IF(VLOOKUP($D44,Organización_Modular!$F$10:$G$47,2,FALSE)=L$23,Itinerario!T44," ")," ")</f>
        <v xml:space="preserve"> </v>
      </c>
      <c r="M44" s="44" t="str">
        <f>_xlfn.IFNA(IF(VLOOKUP($D44,Organización_Modular!$F$10:$G$47,2,FALSE)=M$23,Itinerario!W44," ")," ")</f>
        <v xml:space="preserve"> </v>
      </c>
      <c r="N44" s="44">
        <f>_xlfn.IFNA(IF(VLOOKUP($D44,Organización_Modular!$F$10:$G$47,2,FALSE)=N$23,Itinerario!T44," ")," ")</f>
        <v>2</v>
      </c>
      <c r="O44" s="44">
        <f>_xlfn.IFNA(IF(VLOOKUP($D44,Organización_Modular!$F$10:$G$47,2,FALSE)=O$23,Itinerario!W44," ")," ")</f>
        <v>48</v>
      </c>
      <c r="P44" s="44" t="str">
        <f>_xlfn.IFNA(IF(VLOOKUP($D44,Organización_Modular!$F$10:$G$47,2,FALSE)=P$23,Itinerario!T44," ")," ")</f>
        <v xml:space="preserve"> </v>
      </c>
      <c r="Q44" s="44" t="str">
        <f>_xlfn.IFNA(IF(VLOOKUP($D44,Organización_Modular!$F$10:$G$47,2,FALSE)=Q$23,Itinerario!W44," ")," ")</f>
        <v xml:space="preserve"> </v>
      </c>
      <c r="R44" s="44">
        <f>Organización_Modular!H30</f>
        <v>1</v>
      </c>
      <c r="S44" s="44">
        <f>Organización_Modular!I30</f>
        <v>1</v>
      </c>
      <c r="T44" s="97">
        <f t="shared" si="7"/>
        <v>2</v>
      </c>
      <c r="U44" s="44">
        <f t="shared" si="8"/>
        <v>16</v>
      </c>
      <c r="V44" s="44">
        <f t="shared" si="9"/>
        <v>32</v>
      </c>
      <c r="W44" s="97">
        <f t="shared" si="10"/>
        <v>48</v>
      </c>
      <c r="X44" s="100">
        <f t="shared" si="11"/>
        <v>48</v>
      </c>
    </row>
    <row r="45" spans="1:24" ht="39.950000000000003" customHeight="1" x14ac:dyDescent="0.2">
      <c r="A45" s="642"/>
      <c r="B45" s="478"/>
      <c r="C45" s="631"/>
      <c r="D45" s="680" t="str">
        <f>Organización_Modular!F31</f>
        <v>Elaboración de productos a base de frutas, hortalizas y legumbres</v>
      </c>
      <c r="E45" s="681"/>
      <c r="F45" s="44" t="str">
        <f>_xlfn.IFNA(IF(VLOOKUP($D45,Organización_Modular!$F$10:$G$47,2,FALSE)=F$23,Itinerario!T45," ")," ")</f>
        <v xml:space="preserve"> </v>
      </c>
      <c r="G45" s="44" t="str">
        <f>_xlfn.IFNA(IF(VLOOKUP($D45,Organización_Modular!$F$10:$G$47,2,FALSE)=G$23,Itinerario!W45," ")," ")</f>
        <v xml:space="preserve"> </v>
      </c>
      <c r="H45" s="44" t="str">
        <f>_xlfn.IFNA(IF(VLOOKUP($D45,Organización_Modular!$F$10:$G$47,2,FALSE)=H$23,Itinerario!T45," ")," ")</f>
        <v xml:space="preserve"> </v>
      </c>
      <c r="I45" s="44" t="str">
        <f>_xlfn.IFNA(IF(VLOOKUP($D45,Organización_Modular!$F$10:$G$47,2,FALSE)=I$23,Itinerario!W45," ")," ")</f>
        <v xml:space="preserve"> </v>
      </c>
      <c r="J45" s="44" t="str">
        <f>_xlfn.IFNA(IF(VLOOKUP($D45,Organización_Modular!$F$10:$G$47,2,FALSE)=J$23,Itinerario!T45," ")," ")</f>
        <v xml:space="preserve"> </v>
      </c>
      <c r="K45" s="44" t="str">
        <f>_xlfn.IFNA(IF(VLOOKUP($D45,Organización_Modular!$F$10:$G$47,2,FALSE)=K$23,Itinerario!W45," ")," ")</f>
        <v xml:space="preserve"> </v>
      </c>
      <c r="L45" s="44">
        <f>_xlfn.IFNA(IF(VLOOKUP($D45,Organización_Modular!$F$10:$G$47,2,FALSE)=L$23,Itinerario!T45," ")," ")</f>
        <v>5</v>
      </c>
      <c r="M45" s="44">
        <f>_xlfn.IFNA(IF(VLOOKUP($D45,Organización_Modular!$F$10:$G$47,2,FALSE)=M$23,Itinerario!W45," ")," ")</f>
        <v>144</v>
      </c>
      <c r="N45" s="44" t="str">
        <f>_xlfn.IFNA(IF(VLOOKUP($D45,Organización_Modular!$F$10:$G$47,2,FALSE)=N$23,Itinerario!T45," ")," ")</f>
        <v xml:space="preserve"> </v>
      </c>
      <c r="O45" s="44" t="str">
        <f>_xlfn.IFNA(IF(VLOOKUP($D45,Organización_Modular!$F$10:$G$47,2,FALSE)=O$23,Itinerario!W45," ")," ")</f>
        <v xml:space="preserve"> </v>
      </c>
      <c r="P45" s="44" t="str">
        <f>_xlfn.IFNA(IF(VLOOKUP($D45,Organización_Modular!$F$10:$G$47,2,FALSE)=P$23,Itinerario!T45," ")," ")</f>
        <v xml:space="preserve"> </v>
      </c>
      <c r="Q45" s="44" t="str">
        <f>_xlfn.IFNA(IF(VLOOKUP($D45,Organización_Modular!$F$10:$G$47,2,FALSE)=Q$23,Itinerario!W45," ")," ")</f>
        <v xml:space="preserve"> </v>
      </c>
      <c r="R45" s="44">
        <f>Organización_Modular!H31</f>
        <v>1</v>
      </c>
      <c r="S45" s="44">
        <f>Organización_Modular!I31</f>
        <v>4</v>
      </c>
      <c r="T45" s="97">
        <f t="shared" si="7"/>
        <v>5</v>
      </c>
      <c r="U45" s="44">
        <f t="shared" si="8"/>
        <v>16</v>
      </c>
      <c r="V45" s="44">
        <f t="shared" si="9"/>
        <v>128</v>
      </c>
      <c r="W45" s="97">
        <f t="shared" si="10"/>
        <v>144</v>
      </c>
      <c r="X45" s="100">
        <f t="shared" si="11"/>
        <v>144</v>
      </c>
    </row>
    <row r="46" spans="1:24" ht="39.950000000000003" customHeight="1" x14ac:dyDescent="0.2">
      <c r="A46" s="642"/>
      <c r="B46" s="478"/>
      <c r="C46" s="631"/>
      <c r="D46" s="641" t="str">
        <f>Organización_Modular!F32</f>
        <v>Elaboración de productos lácteos</v>
      </c>
      <c r="E46" s="641"/>
      <c r="F46" s="44" t="str">
        <f>_xlfn.IFNA(IF(VLOOKUP($D46,Organización_Modular!$F$10:$G$47,2,FALSE)=F$23,Itinerario!T46," ")," ")</f>
        <v xml:space="preserve"> </v>
      </c>
      <c r="G46" s="44" t="str">
        <f>_xlfn.IFNA(IF(VLOOKUP($D46,Organización_Modular!$F$10:$G$47,2,FALSE)=G$23,Itinerario!W46," ")," ")</f>
        <v xml:space="preserve"> </v>
      </c>
      <c r="H46" s="44" t="str">
        <f>_xlfn.IFNA(IF(VLOOKUP($D46,Organización_Modular!$F$10:$G$47,2,FALSE)=H$23,Itinerario!T46," ")," ")</f>
        <v xml:space="preserve"> </v>
      </c>
      <c r="I46" s="44" t="str">
        <f>_xlfn.IFNA(IF(VLOOKUP($D46,Organización_Modular!$F$10:$G$47,2,FALSE)=I$23,Itinerario!W46," ")," ")</f>
        <v xml:space="preserve"> </v>
      </c>
      <c r="J46" s="44" t="str">
        <f>_xlfn.IFNA(IF(VLOOKUP($D46,Organización_Modular!$F$10:$G$47,2,FALSE)=J$23,Itinerario!T46," ")," ")</f>
        <v xml:space="preserve"> </v>
      </c>
      <c r="K46" s="44" t="str">
        <f>_xlfn.IFNA(IF(VLOOKUP($D46,Organización_Modular!$F$10:$G$47,2,FALSE)=K$23,Itinerario!W46," ")," ")</f>
        <v xml:space="preserve"> </v>
      </c>
      <c r="L46" s="44" t="str">
        <f>_xlfn.IFNA(IF(VLOOKUP($D46,Organización_Modular!$F$10:$G$47,2,FALSE)=L$23,Itinerario!T46," ")," ")</f>
        <v xml:space="preserve"> </v>
      </c>
      <c r="M46" s="44" t="str">
        <f>_xlfn.IFNA(IF(VLOOKUP($D46,Organización_Modular!$F$10:$G$47,2,FALSE)=M$23,Itinerario!W46," ")," ")</f>
        <v xml:space="preserve"> </v>
      </c>
      <c r="N46" s="44">
        <f>_xlfn.IFNA(IF(VLOOKUP($D46,Organización_Modular!$F$10:$G$47,2,FALSE)=N$23,Itinerario!T46," ")," ")</f>
        <v>5</v>
      </c>
      <c r="O46" s="44">
        <f>_xlfn.IFNA(IF(VLOOKUP($D46,Organización_Modular!$F$10:$G$47,2,FALSE)=O$23,Itinerario!W46," ")," ")</f>
        <v>144</v>
      </c>
      <c r="P46" s="44" t="str">
        <f>_xlfn.IFNA(IF(VLOOKUP($D46,Organización_Modular!$F$10:$G$47,2,FALSE)=P$23,Itinerario!T46," ")," ")</f>
        <v xml:space="preserve"> </v>
      </c>
      <c r="Q46" s="44" t="str">
        <f>_xlfn.IFNA(IF(VLOOKUP($D46,Organización_Modular!$F$10:$G$47,2,FALSE)=Q$23,Itinerario!W46," ")," ")</f>
        <v xml:space="preserve"> </v>
      </c>
      <c r="R46" s="44">
        <f>Organización_Modular!H32</f>
        <v>1</v>
      </c>
      <c r="S46" s="44">
        <f>Organización_Modular!I32</f>
        <v>4</v>
      </c>
      <c r="T46" s="97">
        <f t="shared" si="7"/>
        <v>5</v>
      </c>
      <c r="U46" s="44">
        <f t="shared" si="8"/>
        <v>16</v>
      </c>
      <c r="V46" s="44">
        <f t="shared" si="9"/>
        <v>128</v>
      </c>
      <c r="W46" s="97">
        <f t="shared" si="10"/>
        <v>144</v>
      </c>
      <c r="X46" s="100">
        <f t="shared" si="11"/>
        <v>144</v>
      </c>
    </row>
    <row r="47" spans="1:24" ht="39.950000000000003" customHeight="1" x14ac:dyDescent="0.2">
      <c r="A47" s="642"/>
      <c r="B47" s="478"/>
      <c r="C47" s="631"/>
      <c r="D47" s="653" t="str">
        <f>Organización_Modular!F33</f>
        <v>Elaboración de productos cárnicos e hidrobiológicos</v>
      </c>
      <c r="E47" s="653"/>
      <c r="F47" s="44" t="str">
        <f>_xlfn.IFNA(IF(VLOOKUP($D47,Organización_Modular!$F$10:$G$47,2,FALSE)=F$23,Itinerario!T47," ")," ")</f>
        <v xml:space="preserve"> </v>
      </c>
      <c r="G47" s="44" t="str">
        <f>_xlfn.IFNA(IF(VLOOKUP($D47,Organización_Modular!$F$10:$G$47,2,FALSE)=G$23,Itinerario!W47," ")," ")</f>
        <v xml:space="preserve"> </v>
      </c>
      <c r="H47" s="44" t="str">
        <f>_xlfn.IFNA(IF(VLOOKUP($D47,Organización_Modular!$F$10:$G$47,2,FALSE)=H$23,Itinerario!T47," ")," ")</f>
        <v xml:space="preserve"> </v>
      </c>
      <c r="I47" s="44" t="str">
        <f>_xlfn.IFNA(IF(VLOOKUP($D47,Organización_Modular!$F$10:$G$47,2,FALSE)=I$23,Itinerario!W47," ")," ")</f>
        <v xml:space="preserve"> </v>
      </c>
      <c r="J47" s="44" t="str">
        <f>_xlfn.IFNA(IF(VLOOKUP($D47,Organización_Modular!$F$10:$G$47,2,FALSE)=J$23,Itinerario!T47," ")," ")</f>
        <v xml:space="preserve"> </v>
      </c>
      <c r="K47" s="44" t="str">
        <f>_xlfn.IFNA(IF(VLOOKUP($D47,Organización_Modular!$F$10:$G$47,2,FALSE)=K$23,Itinerario!W47," ")," ")</f>
        <v xml:space="preserve"> </v>
      </c>
      <c r="L47" s="44" t="str">
        <f>_xlfn.IFNA(IF(VLOOKUP($D47,Organización_Modular!$F$10:$G$47,2,FALSE)=L$23,Itinerario!T47," ")," ")</f>
        <v xml:space="preserve"> </v>
      </c>
      <c r="M47" s="44" t="str">
        <f>_xlfn.IFNA(IF(VLOOKUP($D47,Organización_Modular!$F$10:$G$47,2,FALSE)=M$23,Itinerario!W47," ")," ")</f>
        <v xml:space="preserve"> </v>
      </c>
      <c r="N47" s="44">
        <f>_xlfn.IFNA(IF(VLOOKUP($D47,Organización_Modular!$F$10:$G$47,2,FALSE)=N$23,Itinerario!T47," ")," ")</f>
        <v>5</v>
      </c>
      <c r="O47" s="44">
        <f>_xlfn.IFNA(IF(VLOOKUP($D47,Organización_Modular!$F$10:$G$47,2,FALSE)=O$23,Itinerario!W47," ")," ")</f>
        <v>144</v>
      </c>
      <c r="P47" s="44" t="str">
        <f>_xlfn.IFNA(IF(VLOOKUP($D47,Organización_Modular!$F$10:$G$47,2,FALSE)=P$23,Itinerario!T47," ")," ")</f>
        <v xml:space="preserve"> </v>
      </c>
      <c r="Q47" s="44" t="str">
        <f>_xlfn.IFNA(IF(VLOOKUP($D47,Organización_Modular!$F$10:$G$47,2,FALSE)=Q$23,Itinerario!W47," ")," ")</f>
        <v xml:space="preserve"> </v>
      </c>
      <c r="R47" s="44">
        <f>Organización_Modular!H33</f>
        <v>1</v>
      </c>
      <c r="S47" s="44">
        <f>Organización_Modular!I33</f>
        <v>4</v>
      </c>
      <c r="T47" s="97">
        <f t="shared" si="7"/>
        <v>5</v>
      </c>
      <c r="U47" s="44">
        <f t="shared" si="8"/>
        <v>16</v>
      </c>
      <c r="V47" s="44">
        <f t="shared" si="9"/>
        <v>128</v>
      </c>
      <c r="W47" s="97">
        <f t="shared" si="10"/>
        <v>144</v>
      </c>
      <c r="X47" s="100">
        <f t="shared" si="11"/>
        <v>144</v>
      </c>
    </row>
    <row r="48" spans="1:24" ht="39.950000000000003" customHeight="1" x14ac:dyDescent="0.2">
      <c r="A48" s="642"/>
      <c r="B48" s="478"/>
      <c r="C48" s="631"/>
      <c r="D48" s="653" t="str">
        <f>Organización_Modular!F34</f>
        <v>Elaboración de productos a base de granos, cereales y tubérculos</v>
      </c>
      <c r="E48" s="653"/>
      <c r="F48" s="44" t="str">
        <f>_xlfn.IFNA(IF(VLOOKUP($D48,Organización_Modular!$F$10:$G$47,2,FALSE)=F$23,Itinerario!T48," ")," ")</f>
        <v xml:space="preserve"> </v>
      </c>
      <c r="G48" s="44" t="str">
        <f>_xlfn.IFNA(IF(VLOOKUP($D48,Organización_Modular!$F$10:$G$47,2,FALSE)=G$23,Itinerario!W48," ")," ")</f>
        <v xml:space="preserve"> </v>
      </c>
      <c r="H48" s="44" t="str">
        <f>_xlfn.IFNA(IF(VLOOKUP($D48,Organización_Modular!$F$10:$G$47,2,FALSE)=H$23,Itinerario!T48," ")," ")</f>
        <v xml:space="preserve"> </v>
      </c>
      <c r="I48" s="44" t="str">
        <f>_xlfn.IFNA(IF(VLOOKUP($D48,Organización_Modular!$F$10:$G$47,2,FALSE)=I$23,Itinerario!W48," ")," ")</f>
        <v xml:space="preserve"> </v>
      </c>
      <c r="J48" s="44" t="str">
        <f>_xlfn.IFNA(IF(VLOOKUP($D48,Organización_Modular!$F$10:$G$47,2,FALSE)=J$23,Itinerario!T48," ")," ")</f>
        <v xml:space="preserve"> </v>
      </c>
      <c r="K48" s="44" t="str">
        <f>_xlfn.IFNA(IF(VLOOKUP($D48,Organización_Modular!$F$10:$G$47,2,FALSE)=K$23,Itinerario!W48," ")," ")</f>
        <v xml:space="preserve"> </v>
      </c>
      <c r="L48" s="44" t="str">
        <f>_xlfn.IFNA(IF(VLOOKUP($D48,Organización_Modular!$F$10:$G$47,2,FALSE)=L$23,Itinerario!T48," ")," ")</f>
        <v xml:space="preserve"> </v>
      </c>
      <c r="M48" s="44" t="str">
        <f>_xlfn.IFNA(IF(VLOOKUP($D48,Organización_Modular!$F$10:$G$47,2,FALSE)=M$23,Itinerario!W48," ")," ")</f>
        <v xml:space="preserve"> </v>
      </c>
      <c r="N48" s="44">
        <f>_xlfn.IFNA(IF(VLOOKUP($D48,Organización_Modular!$F$10:$G$47,2,FALSE)=N$23,Itinerario!T48," ")," ")</f>
        <v>4</v>
      </c>
      <c r="O48" s="44">
        <f>_xlfn.IFNA(IF(VLOOKUP($D48,Organización_Modular!$F$10:$G$47,2,FALSE)=O$23,Itinerario!W48," ")," ")</f>
        <v>96</v>
      </c>
      <c r="P48" s="44" t="str">
        <f>_xlfn.IFNA(IF(VLOOKUP($D48,Organización_Modular!$F$10:$G$47,2,FALSE)=P$23,Itinerario!T48," ")," ")</f>
        <v xml:space="preserve"> </v>
      </c>
      <c r="Q48" s="44" t="str">
        <f>_xlfn.IFNA(IF(VLOOKUP($D48,Organización_Modular!$F$10:$G$47,2,FALSE)=Q$23,Itinerario!W48," ")," ")</f>
        <v xml:space="preserve"> </v>
      </c>
      <c r="R48" s="44">
        <f>Organización_Modular!H34</f>
        <v>2</v>
      </c>
      <c r="S48" s="44">
        <f>Organización_Modular!I34</f>
        <v>2</v>
      </c>
      <c r="T48" s="97">
        <f t="shared" si="7"/>
        <v>4</v>
      </c>
      <c r="U48" s="44">
        <f t="shared" si="8"/>
        <v>32</v>
      </c>
      <c r="V48" s="44">
        <f t="shared" si="9"/>
        <v>64</v>
      </c>
      <c r="W48" s="97">
        <f t="shared" si="10"/>
        <v>96</v>
      </c>
      <c r="X48" s="100">
        <f t="shared" si="11"/>
        <v>96</v>
      </c>
    </row>
    <row r="49" spans="1:24" ht="39.950000000000003" customHeight="1" x14ac:dyDescent="0.2">
      <c r="A49" s="642"/>
      <c r="B49" s="478"/>
      <c r="C49" s="630"/>
      <c r="D49" s="641" t="str">
        <f>Organización_Modular!F35</f>
        <v xml:space="preserve">Elaboración de Productos vitivinícolas </v>
      </c>
      <c r="E49" s="641"/>
      <c r="F49" s="44" t="str">
        <f>_xlfn.IFNA(IF(VLOOKUP($D49,Organización_Modular!$F$10:$G$47,2,FALSE)=F$23,Itinerario!T49," ")," ")</f>
        <v xml:space="preserve"> </v>
      </c>
      <c r="G49" s="44" t="str">
        <f>_xlfn.IFNA(IF(VLOOKUP($D49,Organización_Modular!$F$10:$G$47,2,FALSE)=G$23,Itinerario!W49," ")," ")</f>
        <v xml:space="preserve"> </v>
      </c>
      <c r="H49" s="44" t="str">
        <f>_xlfn.IFNA(IF(VLOOKUP($D49,Organización_Modular!$F$10:$G$47,2,FALSE)=H$23,Itinerario!T49," ")," ")</f>
        <v xml:space="preserve"> </v>
      </c>
      <c r="I49" s="44" t="str">
        <f>_xlfn.IFNA(IF(VLOOKUP($D49,Organización_Modular!$F$10:$G$47,2,FALSE)=I$23,Itinerario!W49," ")," ")</f>
        <v xml:space="preserve"> </v>
      </c>
      <c r="J49" s="44" t="str">
        <f>_xlfn.IFNA(IF(VLOOKUP($D49,Organización_Modular!$F$10:$G$47,2,FALSE)=J$23,Itinerario!T49," ")," ")</f>
        <v xml:space="preserve"> </v>
      </c>
      <c r="K49" s="44" t="str">
        <f>_xlfn.IFNA(IF(VLOOKUP($D49,Organización_Modular!$F$10:$G$47,2,FALSE)=K$23,Itinerario!W49," ")," ")</f>
        <v xml:space="preserve"> </v>
      </c>
      <c r="L49" s="44">
        <f>_xlfn.IFNA(IF(VLOOKUP($D49,Organización_Modular!$F$10:$G$47,2,FALSE)=L$23,Itinerario!T49," ")," ")</f>
        <v>4</v>
      </c>
      <c r="M49" s="44">
        <f>_xlfn.IFNA(IF(VLOOKUP($D49,Organización_Modular!$F$10:$G$47,2,FALSE)=M$23,Itinerario!W49," ")," ")</f>
        <v>112</v>
      </c>
      <c r="N49" s="44" t="str">
        <f>_xlfn.IFNA(IF(VLOOKUP($D49,Organización_Modular!$F$10:$G$47,2,FALSE)=N$23,Itinerario!T49," ")," ")</f>
        <v xml:space="preserve"> </v>
      </c>
      <c r="O49" s="44" t="str">
        <f>_xlfn.IFNA(IF(VLOOKUP($D49,Organización_Modular!$F$10:$G$47,2,FALSE)=O$23,Itinerario!W49," ")," ")</f>
        <v xml:space="preserve"> </v>
      </c>
      <c r="P49" s="44" t="str">
        <f>_xlfn.IFNA(IF(VLOOKUP($D49,Organización_Modular!$F$10:$G$47,2,FALSE)=P$23,Itinerario!T49," ")," ")</f>
        <v xml:space="preserve"> </v>
      </c>
      <c r="Q49" s="44" t="str">
        <f>_xlfn.IFNA(IF(VLOOKUP($D49,Organización_Modular!$F$10:$G$47,2,FALSE)=Q$23,Itinerario!W49," ")," ")</f>
        <v xml:space="preserve"> </v>
      </c>
      <c r="R49" s="44">
        <f>Organización_Modular!H35</f>
        <v>1</v>
      </c>
      <c r="S49" s="44">
        <f>Organización_Modular!I35</f>
        <v>3</v>
      </c>
      <c r="T49" s="97">
        <f t="shared" si="7"/>
        <v>4</v>
      </c>
      <c r="U49" s="44">
        <f t="shared" si="8"/>
        <v>16</v>
      </c>
      <c r="V49" s="44">
        <f t="shared" si="9"/>
        <v>96</v>
      </c>
      <c r="W49" s="97">
        <f t="shared" si="10"/>
        <v>112</v>
      </c>
      <c r="X49" s="100">
        <f t="shared" si="11"/>
        <v>112</v>
      </c>
    </row>
    <row r="50" spans="1:24" ht="60" customHeight="1" x14ac:dyDescent="0.2">
      <c r="A50" s="642"/>
      <c r="B50" s="479" t="str">
        <f>B29</f>
        <v>Competencias para la empleabilidad</v>
      </c>
      <c r="C50" s="629" t="str">
        <f>Organización_Modular!C36</f>
        <v xml:space="preserve">CE2.C1 Ingles. - Interactuar en forma oral, diversas situaciones brindando información de sí mismo, de otras personas en inglés, de manera presencial y virtual utilizando gramática y vocabulario técnico.      
CE2. Inglés. - Comunicar de manera clara conceptos, ideas, sentimientos, hechos y opiniones en forma oral y escrita para interactuar presencial y virtualmente en inglés, en contextos sociales y laborales. 
CE5.Innovación. - Desarrollar procedimientos sistemáticos enfocados en la mejora significativa u original de un proceso, producto o servicio respondiendo a un problema, una necesidad o una oportunidad del sector productivo y educativo, el IES y la sociedad
CE4. Emprendimiento. -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  
</v>
      </c>
      <c r="D50" s="641" t="str">
        <f>Organización_Modular!F36</f>
        <v>Inglés para la comunicación oral</v>
      </c>
      <c r="E50" s="641"/>
      <c r="F50" s="44" t="str">
        <f>_xlfn.IFNA(IF(VLOOKUP($D50,Organización_Modular!$F$10:$G$47,2,FALSE)=F$23,Itinerario!T50," ")," ")</f>
        <v xml:space="preserve"> </v>
      </c>
      <c r="G50" s="44" t="str">
        <f>_xlfn.IFNA(IF(VLOOKUP($D50,Organización_Modular!$F$10:$G$47,2,FALSE)=G$23,Itinerario!W50," ")," ")</f>
        <v xml:space="preserve"> </v>
      </c>
      <c r="H50" s="44" t="str">
        <f>_xlfn.IFNA(IF(VLOOKUP($D50,Organización_Modular!$F$10:$G$47,2,FALSE)=H$23,Itinerario!T50," ")," ")</f>
        <v xml:space="preserve"> </v>
      </c>
      <c r="I50" s="44" t="str">
        <f>_xlfn.IFNA(IF(VLOOKUP($D50,Organización_Modular!$F$10:$G$47,2,FALSE)=I$23,Itinerario!W50," ")," ")</f>
        <v xml:space="preserve"> </v>
      </c>
      <c r="J50" s="44">
        <f>_xlfn.IFNA(IF(VLOOKUP($D50,Organización_Modular!$F$10:$G$47,2,FALSE)=J$23,Itinerario!T50," ")," ")</f>
        <v>2</v>
      </c>
      <c r="K50" s="44">
        <f>_xlfn.IFNA(IF(VLOOKUP($D50,Organización_Modular!$F$10:$G$47,2,FALSE)=K$23,Itinerario!W50," ")," ")</f>
        <v>48</v>
      </c>
      <c r="L50" s="44" t="str">
        <f>_xlfn.IFNA(IF(VLOOKUP($D50,Organización_Modular!$F$10:$G$47,2,FALSE)=L$23,Itinerario!T50," ")," ")</f>
        <v xml:space="preserve"> </v>
      </c>
      <c r="M50" s="44" t="str">
        <f>_xlfn.IFNA(IF(VLOOKUP($D50,Organización_Modular!$F$10:$G$47,2,FALSE)=M$23,Itinerario!W50," ")," ")</f>
        <v xml:space="preserve"> </v>
      </c>
      <c r="N50" s="44" t="str">
        <f>_xlfn.IFNA(IF(VLOOKUP($D50,Organización_Modular!$F$10:$G$47,2,FALSE)=N$23,Itinerario!T50," ")," ")</f>
        <v xml:space="preserve"> </v>
      </c>
      <c r="O50" s="44" t="str">
        <f>_xlfn.IFNA(IF(VLOOKUP($D50,Organización_Modular!$F$10:$G$47,2,FALSE)=O$23,Itinerario!W50," ")," ")</f>
        <v xml:space="preserve"> </v>
      </c>
      <c r="P50" s="44" t="str">
        <f>_xlfn.IFNA(IF(VLOOKUP($D50,Organización_Modular!$F$10:$G$47,2,FALSE)=P$23,Itinerario!T50," ")," ")</f>
        <v xml:space="preserve"> </v>
      </c>
      <c r="Q50" s="44" t="str">
        <f>_xlfn.IFNA(IF(VLOOKUP($D50,Organización_Modular!$F$10:$G$47,2,FALSE)=Q$23,Itinerario!W50," ")," ")</f>
        <v xml:space="preserve"> </v>
      </c>
      <c r="R50" s="44">
        <f>Organización_Modular!H36</f>
        <v>1</v>
      </c>
      <c r="S50" s="44">
        <f>Organización_Modular!I36</f>
        <v>1</v>
      </c>
      <c r="T50" s="97">
        <f t="shared" si="7"/>
        <v>2</v>
      </c>
      <c r="U50" s="44">
        <f t="shared" si="8"/>
        <v>16</v>
      </c>
      <c r="V50" s="44">
        <f t="shared" si="9"/>
        <v>32</v>
      </c>
      <c r="W50" s="97">
        <f t="shared" si="10"/>
        <v>48</v>
      </c>
      <c r="X50" s="100">
        <f t="shared" si="11"/>
        <v>48</v>
      </c>
    </row>
    <row r="51" spans="1:24" ht="60" customHeight="1" x14ac:dyDescent="0.2">
      <c r="A51" s="642"/>
      <c r="B51" s="479"/>
      <c r="C51" s="631"/>
      <c r="D51" s="641" t="str">
        <f>Organización_Modular!F37</f>
        <v>Comprensión y redacción en inglés</v>
      </c>
      <c r="E51" s="641"/>
      <c r="F51" s="44" t="str">
        <f>_xlfn.IFNA(IF(VLOOKUP($D51,Organización_Modular!$F$10:$G$47,2,FALSE)=F$23,Itinerario!T51," ")," ")</f>
        <v xml:space="preserve"> </v>
      </c>
      <c r="G51" s="44" t="str">
        <f>_xlfn.IFNA(IF(VLOOKUP($D51,Organización_Modular!$F$10:$G$47,2,FALSE)=G$23,Itinerario!W51," ")," ")</f>
        <v xml:space="preserve"> </v>
      </c>
      <c r="H51" s="44" t="str">
        <f>_xlfn.IFNA(IF(VLOOKUP($D51,Organización_Modular!$F$10:$G$47,2,FALSE)=H$23,Itinerario!T51," ")," ")</f>
        <v xml:space="preserve"> </v>
      </c>
      <c r="I51" s="44" t="str">
        <f>_xlfn.IFNA(IF(VLOOKUP($D51,Organización_Modular!$F$10:$G$47,2,FALSE)=I$23,Itinerario!W51," ")," ")</f>
        <v xml:space="preserve"> </v>
      </c>
      <c r="J51" s="44" t="str">
        <f>_xlfn.IFNA(IF(VLOOKUP($D51,Organización_Modular!$F$10:$G$47,2,FALSE)=J$23,Itinerario!T51," ")," ")</f>
        <v xml:space="preserve"> </v>
      </c>
      <c r="K51" s="44" t="str">
        <f>_xlfn.IFNA(IF(VLOOKUP($D51,Organización_Modular!$F$10:$G$47,2,FALSE)=K$23,Itinerario!W51," ")," ")</f>
        <v xml:space="preserve"> </v>
      </c>
      <c r="L51" s="44">
        <f>_xlfn.IFNA(IF(VLOOKUP($D51,Organización_Modular!$F$10:$G$47,2,FALSE)=L$23,Itinerario!T51," ")," ")</f>
        <v>2</v>
      </c>
      <c r="M51" s="44">
        <f>_xlfn.IFNA(IF(VLOOKUP($D51,Organización_Modular!$F$10:$G$47,2,FALSE)=M$23,Itinerario!W51," ")," ")</f>
        <v>48</v>
      </c>
      <c r="N51" s="44" t="str">
        <f>_xlfn.IFNA(IF(VLOOKUP($D51,Organización_Modular!$F$10:$G$47,2,FALSE)=N$23,Itinerario!T51," ")," ")</f>
        <v xml:space="preserve"> </v>
      </c>
      <c r="O51" s="44" t="str">
        <f>_xlfn.IFNA(IF(VLOOKUP($D51,Organización_Modular!$F$10:$G$47,2,FALSE)=O$23,Itinerario!W51," ")," ")</f>
        <v xml:space="preserve"> </v>
      </c>
      <c r="P51" s="44" t="str">
        <f>_xlfn.IFNA(IF(VLOOKUP($D51,Organización_Modular!$F$10:$G$47,2,FALSE)=P$23,Itinerario!T51," ")," ")</f>
        <v xml:space="preserve"> </v>
      </c>
      <c r="Q51" s="44" t="str">
        <f>_xlfn.IFNA(IF(VLOOKUP($D51,Organización_Modular!$F$10:$G$47,2,FALSE)=Q$23,Itinerario!W51," ")," ")</f>
        <v xml:space="preserve"> </v>
      </c>
      <c r="R51" s="44">
        <f>Organización_Modular!H37</f>
        <v>1</v>
      </c>
      <c r="S51" s="44">
        <f>Organización_Modular!I37</f>
        <v>1</v>
      </c>
      <c r="T51" s="97">
        <f t="shared" si="7"/>
        <v>2</v>
      </c>
      <c r="U51" s="44">
        <f t="shared" si="8"/>
        <v>16</v>
      </c>
      <c r="V51" s="44">
        <f t="shared" si="9"/>
        <v>32</v>
      </c>
      <c r="W51" s="97">
        <f t="shared" si="10"/>
        <v>48</v>
      </c>
      <c r="X51" s="100">
        <f t="shared" si="11"/>
        <v>48</v>
      </c>
    </row>
    <row r="52" spans="1:24" ht="60" customHeight="1" x14ac:dyDescent="0.2">
      <c r="A52" s="642"/>
      <c r="B52" s="479"/>
      <c r="C52" s="631"/>
      <c r="D52" s="650" t="str">
        <f>Organización_Modular!F38</f>
        <v xml:space="preserve">Proyecto innovación tecnológica </v>
      </c>
      <c r="E52" s="651"/>
      <c r="F52" s="44" t="str">
        <f>_xlfn.IFNA(IF(VLOOKUP($D52,Organización_Modular!$F$10:$G$47,2,FALSE)=F$23,Itinerario!T52," ")," ")</f>
        <v xml:space="preserve"> </v>
      </c>
      <c r="G52" s="44" t="str">
        <f>_xlfn.IFNA(IF(VLOOKUP($D52,Organización_Modular!$F$10:$G$47,2,FALSE)=G$23,Itinerario!W52," ")," ")</f>
        <v xml:space="preserve"> </v>
      </c>
      <c r="H52" s="44" t="str">
        <f>_xlfn.IFNA(IF(VLOOKUP($D52,Organización_Modular!$F$10:$G$47,2,FALSE)=H$23,Itinerario!T52," ")," ")</f>
        <v xml:space="preserve"> </v>
      </c>
      <c r="I52" s="44" t="str">
        <f>_xlfn.IFNA(IF(VLOOKUP($D52,Organización_Modular!$F$10:$G$47,2,FALSE)=I$23,Itinerario!W52," ")," ")</f>
        <v xml:space="preserve"> </v>
      </c>
      <c r="J52" s="44" t="str">
        <f>_xlfn.IFNA(IF(VLOOKUP($D52,Organización_Modular!$F$10:$G$47,2,FALSE)=J$23,Itinerario!R52," ")," ")</f>
        <v xml:space="preserve"> </v>
      </c>
      <c r="K52" s="44" t="str">
        <f>_xlfn.IFNA(IF(VLOOKUP($D52,Organización_Modular!$F$10:$G$47,2,FALSE)=K$23,Itinerario!U52," ")," ")</f>
        <v xml:space="preserve"> </v>
      </c>
      <c r="L52" s="44">
        <f>_xlfn.IFNA(IF(VLOOKUP($D52,Organización_Modular!$F$10:$G$47,2,FALSE)=L$23,Itinerario!T52," ")," ")</f>
        <v>4</v>
      </c>
      <c r="M52" s="44">
        <f>_xlfn.IFNA(IF(VLOOKUP($D52,Organización_Modular!$F$10:$G$47,2,FALSE)=M$23,Itinerario!W52," ")," ")</f>
        <v>96</v>
      </c>
      <c r="N52" s="44" t="str">
        <f>_xlfn.IFNA(IF(VLOOKUP($D52,Organización_Modular!$F$10:$G$47,2,FALSE)=N$23,Itinerario!T52," ")," ")</f>
        <v xml:space="preserve"> </v>
      </c>
      <c r="O52" s="44" t="str">
        <f>_xlfn.IFNA(IF(VLOOKUP($D52,Organización_Modular!$F$10:$G$47,2,FALSE)=O$23,Itinerario!W52," ")," ")</f>
        <v xml:space="preserve"> </v>
      </c>
      <c r="P52" s="44" t="str">
        <f>_xlfn.IFNA(IF(VLOOKUP($D52,Organización_Modular!$F$10:$G$47,2,FALSE)=P$23,Itinerario!T52," ")," ")</f>
        <v xml:space="preserve"> </v>
      </c>
      <c r="Q52" s="44" t="str">
        <f>_xlfn.IFNA(IF(VLOOKUP($D52,Organización_Modular!$F$10:$G$47,2,FALSE)=Q$23,Itinerario!W52," ")," ")</f>
        <v xml:space="preserve"> </v>
      </c>
      <c r="R52" s="44">
        <v>2</v>
      </c>
      <c r="S52" s="44">
        <v>2</v>
      </c>
      <c r="T52" s="97">
        <f>SUM(R52:S52)</f>
        <v>4</v>
      </c>
      <c r="U52" s="44">
        <f t="shared" si="8"/>
        <v>32</v>
      </c>
      <c r="V52" s="44">
        <f t="shared" si="9"/>
        <v>64</v>
      </c>
      <c r="W52" s="97">
        <f t="shared" si="10"/>
        <v>96</v>
      </c>
      <c r="X52" s="100">
        <f t="shared" si="11"/>
        <v>96</v>
      </c>
    </row>
    <row r="53" spans="1:24" ht="104.25" customHeight="1" x14ac:dyDescent="0.2">
      <c r="A53" s="642"/>
      <c r="B53" s="479"/>
      <c r="C53" s="631"/>
      <c r="D53" s="641" t="str">
        <f>Organización_Modular!F39</f>
        <v>Oportunidades de negocios</v>
      </c>
      <c r="E53" s="641"/>
      <c r="F53" s="44" t="str">
        <f>_xlfn.IFNA(IF(VLOOKUP($D53,Organización_Modular!$F$10:$G$47,2,FALSE)=F$23,Itinerario!T53," ")," ")</f>
        <v xml:space="preserve"> </v>
      </c>
      <c r="G53" s="44" t="str">
        <f>_xlfn.IFNA(IF(VLOOKUP($D53,Organización_Modular!$F$10:$G$47,2,FALSE)=G$23,Itinerario!W53," ")," ")</f>
        <v xml:space="preserve"> </v>
      </c>
      <c r="H53" s="44" t="str">
        <f>_xlfn.IFNA(IF(VLOOKUP($D53,Organización_Modular!$F$10:$G$47,2,FALSE)=H$23,Itinerario!T53," ")," ")</f>
        <v xml:space="preserve"> </v>
      </c>
      <c r="I53" s="44" t="str">
        <f>_xlfn.IFNA(IF(VLOOKUP($D53,Organización_Modular!$F$10:$G$47,2,FALSE)=I$23,Itinerario!W53," ")," ")</f>
        <v xml:space="preserve"> </v>
      </c>
      <c r="J53" s="44" t="str">
        <f>_xlfn.IFNA(IF(VLOOKUP($D53,Organización_Modular!$F$10:$G$47,2,FALSE)=J$23,Itinerario!T53," ")," ")</f>
        <v xml:space="preserve"> </v>
      </c>
      <c r="K53" s="44" t="str">
        <f>_xlfn.IFNA(IF(VLOOKUP($D53,Organización_Modular!$F$10:$G$47,2,FALSE)=K$23,Itinerario!W53," ")," ")</f>
        <v xml:space="preserve"> </v>
      </c>
      <c r="L53" s="44" t="str">
        <f>_xlfn.IFNA(IF(VLOOKUP($D53,Organización_Modular!$F$10:$G$47,2,FALSE)=L$23,Itinerario!T53," ")," ")</f>
        <v xml:space="preserve"> </v>
      </c>
      <c r="M53" s="44" t="str">
        <f>_xlfn.IFNA(IF(VLOOKUP($D53,Organización_Modular!$F$10:$G$47,2,FALSE)=M$23,Itinerario!W53," ")," ")</f>
        <v xml:space="preserve"> </v>
      </c>
      <c r="N53" s="44">
        <f>_xlfn.IFNA(IF(VLOOKUP($D53,Organización_Modular!$F$10:$G$47,2,FALSE)=N$23,Itinerario!T53," ")," ")</f>
        <v>2</v>
      </c>
      <c r="O53" s="44">
        <f>_xlfn.IFNA(IF(VLOOKUP($D53,Organización_Modular!$F$10:$G$47,2,FALSE)=O$23,Itinerario!W53," ")," ")</f>
        <v>48</v>
      </c>
      <c r="P53" s="44" t="str">
        <f>_xlfn.IFNA(IF(VLOOKUP($D53,Organización_Modular!$F$10:$G$47,2,FALSE)=P$23,Itinerario!T53," ")," ")</f>
        <v xml:space="preserve"> </v>
      </c>
      <c r="Q53" s="44" t="str">
        <f>_xlfn.IFNA(IF(VLOOKUP($D53,Organización_Modular!$F$10:$G$47,2,FALSE)=Q$23,Itinerario!W53," ")," ")</f>
        <v xml:space="preserve"> </v>
      </c>
      <c r="R53" s="44">
        <f>Organización_Modular!H39</f>
        <v>1</v>
      </c>
      <c r="S53" s="44">
        <f>Organización_Modular!I39</f>
        <v>1</v>
      </c>
      <c r="T53" s="97">
        <f t="shared" si="7"/>
        <v>2</v>
      </c>
      <c r="U53" s="44">
        <f t="shared" si="8"/>
        <v>16</v>
      </c>
      <c r="V53" s="44">
        <f t="shared" si="9"/>
        <v>32</v>
      </c>
      <c r="W53" s="97">
        <f t="shared" si="10"/>
        <v>48</v>
      </c>
      <c r="X53" s="100">
        <f t="shared" si="11"/>
        <v>48</v>
      </c>
    </row>
    <row r="54" spans="1:24" ht="28.5" customHeight="1" x14ac:dyDescent="0.2">
      <c r="A54" s="642"/>
      <c r="B54" s="654" t="str">
        <f>B31</f>
        <v>Experiencias formativas en situaciones reales de trabajo (ESRT)</v>
      </c>
      <c r="C54" s="655"/>
      <c r="D54" s="655"/>
      <c r="E54" s="655"/>
      <c r="F54" s="198"/>
      <c r="G54" s="198"/>
      <c r="H54" s="198"/>
      <c r="I54" s="198"/>
      <c r="J54" s="198"/>
      <c r="K54" s="198"/>
      <c r="L54" s="198"/>
      <c r="M54" s="198"/>
      <c r="N54" s="198"/>
      <c r="O54" s="198"/>
      <c r="P54" s="198"/>
      <c r="Q54" s="198"/>
      <c r="R54" s="201">
        <f>Organización_Modular!H40</f>
        <v>0</v>
      </c>
      <c r="S54" s="199">
        <v>3</v>
      </c>
      <c r="T54" s="200">
        <f t="shared" si="7"/>
        <v>3</v>
      </c>
      <c r="U54" s="199">
        <f t="shared" si="8"/>
        <v>0</v>
      </c>
      <c r="V54" s="199">
        <f t="shared" si="9"/>
        <v>96</v>
      </c>
      <c r="W54" s="200">
        <f t="shared" si="10"/>
        <v>96</v>
      </c>
      <c r="X54" s="100">
        <f t="shared" si="11"/>
        <v>96</v>
      </c>
    </row>
    <row r="55" spans="1:24" ht="60" customHeight="1" x14ac:dyDescent="0.2">
      <c r="A55" s="642" t="str">
        <f>Organización_Modular!A41</f>
        <v>Módulo 4: Envasado y embalado</v>
      </c>
      <c r="B55" s="478" t="str">
        <f>B24</f>
        <v>Competencias técnicas (Unidad de competencia)</v>
      </c>
      <c r="C55" s="629" t="str">
        <f>Organización_Modular!C41</f>
        <v>UC6: Realizar el envasado de los productos elaborados de acuerdo a orden de pedido asegurando condiciones de inocuidad aplicando las buenas prácticas de manufactura (BPM) y teniendo en cuenta la normativa vigente
UC7: Realizar el empaque y embalaje de los productos terminados, de acuerdo a la orden de pedido, aplicando las buenas prácticas de manufactura (BPM) y teniendo en cuenta la normativa vigente</v>
      </c>
      <c r="D55" s="641" t="str">
        <f>Organización_Modular!F41</f>
        <v>Fundamentos del envasado y embalado</v>
      </c>
      <c r="E55" s="641"/>
      <c r="F55" s="44" t="str">
        <f>_xlfn.IFNA(IF(VLOOKUP($D55,Organización_Modular!$F$10:$G$47,2,FALSE)=F$23,Itinerario!T55," ")," ")</f>
        <v xml:space="preserve"> </v>
      </c>
      <c r="G55" s="44" t="str">
        <f>_xlfn.IFNA(IF(VLOOKUP($D55,Organización_Modular!$F$10:$G$47,2,FALSE)=G$23,Itinerario!W55," ")," ")</f>
        <v xml:space="preserve"> </v>
      </c>
      <c r="H55" s="44" t="str">
        <f>_xlfn.IFNA(IF(VLOOKUP($D55,Organización_Modular!$F$10:$G$47,2,FALSE)=H$23,Itinerario!T55," ")," ")</f>
        <v xml:space="preserve"> </v>
      </c>
      <c r="I55" s="44" t="str">
        <f>_xlfn.IFNA(IF(VLOOKUP($D55,Organización_Modular!$F$10:$G$47,2,FALSE)=I$23,Itinerario!W55," ")," ")</f>
        <v xml:space="preserve"> </v>
      </c>
      <c r="J55" s="44" t="str">
        <f>_xlfn.IFNA(IF(VLOOKUP($D55,Organización_Modular!$F$10:$G$47,2,FALSE)=J$23,Itinerario!T55," ")," ")</f>
        <v xml:space="preserve"> </v>
      </c>
      <c r="K55" s="44" t="str">
        <f>_xlfn.IFNA(IF(VLOOKUP($D55,Organización_Modular!$F$10:$G$47,2,FALSE)=K$23,Itinerario!W55," ")," ")</f>
        <v xml:space="preserve"> </v>
      </c>
      <c r="L55" s="44" t="str">
        <f>_xlfn.IFNA(IF(VLOOKUP($D55,Organización_Modular!$F$10:$G$47,2,FALSE)=L$23,Itinerario!T55," ")," ")</f>
        <v xml:space="preserve"> </v>
      </c>
      <c r="M55" s="44" t="str">
        <f>_xlfn.IFNA(IF(VLOOKUP($D55,Organización_Modular!$F$10:$G$47,2,FALSE)=M$23,Itinerario!W55," ")," ")</f>
        <v xml:space="preserve"> </v>
      </c>
      <c r="N55" s="44" t="str">
        <f>_xlfn.IFNA(IF(VLOOKUP($D55,Organización_Modular!$F$10:$G$47,2,FALSE)=N$23,Itinerario!T55," ")," ")</f>
        <v xml:space="preserve"> </v>
      </c>
      <c r="O55" s="44" t="str">
        <f>_xlfn.IFNA(IF(VLOOKUP($D55,Organización_Modular!$F$10:$G$47,2,FALSE)=O$23,Itinerario!W55," ")," ")</f>
        <v xml:space="preserve"> </v>
      </c>
      <c r="P55" s="44">
        <f>_xlfn.IFNA(IF(VLOOKUP($D55,Organización_Modular!$F$10:$G$47,2,FALSE)=P$23,Itinerario!T55," ")," ")</f>
        <v>3</v>
      </c>
      <c r="Q55" s="44">
        <f>_xlfn.IFNA(IF(VLOOKUP($D55,Organización_Modular!$F$10:$G$47,2,FALSE)=Q$23,Itinerario!W55," ")," ")</f>
        <v>80</v>
      </c>
      <c r="R55" s="44">
        <f>Organización_Modular!H41</f>
        <v>1</v>
      </c>
      <c r="S55" s="44">
        <f>Organización_Modular!I41</f>
        <v>2</v>
      </c>
      <c r="T55" s="97">
        <f t="shared" ref="T55:T61" si="12">SUM(R55:S55)</f>
        <v>3</v>
      </c>
      <c r="U55" s="44">
        <f t="shared" si="8"/>
        <v>16</v>
      </c>
      <c r="V55" s="44">
        <f t="shared" si="9"/>
        <v>64</v>
      </c>
      <c r="W55" s="97">
        <f t="shared" si="10"/>
        <v>80</v>
      </c>
      <c r="X55" s="100">
        <f t="shared" si="11"/>
        <v>80</v>
      </c>
    </row>
    <row r="56" spans="1:24" ht="60" customHeight="1" x14ac:dyDescent="0.2">
      <c r="A56" s="642"/>
      <c r="B56" s="478"/>
      <c r="C56" s="631"/>
      <c r="D56" s="641" t="str">
        <f>Organización_Modular!F42</f>
        <v>Maquinas y equipos de envasado</v>
      </c>
      <c r="E56" s="641"/>
      <c r="F56" s="44" t="str">
        <f>_xlfn.IFNA(IF(VLOOKUP($D56,Organización_Modular!$F$10:$G$47,2,FALSE)=F$23,Itinerario!T56," ")," ")</f>
        <v xml:space="preserve"> </v>
      </c>
      <c r="G56" s="44" t="str">
        <f>_xlfn.IFNA(IF(VLOOKUP($D56,Organización_Modular!$F$10:$G$47,2,FALSE)=G$23,Itinerario!W56," ")," ")</f>
        <v xml:space="preserve"> </v>
      </c>
      <c r="H56" s="44" t="str">
        <f>_xlfn.IFNA(IF(VLOOKUP($D56,Organización_Modular!$F$10:$G$47,2,FALSE)=H$23,Itinerario!T56," ")," ")</f>
        <v xml:space="preserve"> </v>
      </c>
      <c r="I56" s="44" t="str">
        <f>_xlfn.IFNA(IF(VLOOKUP($D56,Organización_Modular!$F$10:$G$47,2,FALSE)=I$23,Itinerario!W56," ")," ")</f>
        <v xml:space="preserve"> </v>
      </c>
      <c r="J56" s="44" t="str">
        <f>_xlfn.IFNA(IF(VLOOKUP($D56,Organización_Modular!$F$10:$G$47,2,FALSE)=J$23,Itinerario!T56," ")," ")</f>
        <v xml:space="preserve"> </v>
      </c>
      <c r="K56" s="44" t="str">
        <f>_xlfn.IFNA(IF(VLOOKUP($D56,Organización_Modular!$F$10:$G$47,2,FALSE)=K$23,Itinerario!W56," ")," ")</f>
        <v xml:space="preserve"> </v>
      </c>
      <c r="L56" s="44" t="str">
        <f>_xlfn.IFNA(IF(VLOOKUP($D56,Organización_Modular!$F$10:$G$47,2,FALSE)=L$23,Itinerario!T56," ")," ")</f>
        <v xml:space="preserve"> </v>
      </c>
      <c r="M56" s="44" t="str">
        <f>_xlfn.IFNA(IF(VLOOKUP($D56,Organización_Modular!$F$10:$G$47,2,FALSE)=M$23,Itinerario!W56," ")," ")</f>
        <v xml:space="preserve"> </v>
      </c>
      <c r="N56" s="44" t="str">
        <f>_xlfn.IFNA(IF(VLOOKUP($D56,Organización_Modular!$F$10:$G$47,2,FALSE)=N$23,Itinerario!T56," ")," ")</f>
        <v xml:space="preserve"> </v>
      </c>
      <c r="O56" s="44" t="str">
        <f>_xlfn.IFNA(IF(VLOOKUP($D56,Organización_Modular!$F$10:$G$47,2,FALSE)=O$23,Itinerario!W56," ")," ")</f>
        <v xml:space="preserve"> </v>
      </c>
      <c r="P56" s="44">
        <f>_xlfn.IFNA(IF(VLOOKUP($D56,Organización_Modular!$F$10:$G$47,2,FALSE)=P$23,Itinerario!T56," ")," ")</f>
        <v>4</v>
      </c>
      <c r="Q56" s="44">
        <f>_xlfn.IFNA(IF(VLOOKUP($D56,Organización_Modular!$F$10:$G$47,2,FALSE)=Q$23,Itinerario!W56," ")," ")</f>
        <v>112</v>
      </c>
      <c r="R56" s="44">
        <f>Organización_Modular!H42</f>
        <v>1</v>
      </c>
      <c r="S56" s="44">
        <f>Organización_Modular!I42</f>
        <v>3</v>
      </c>
      <c r="T56" s="97">
        <f t="shared" si="12"/>
        <v>4</v>
      </c>
      <c r="U56" s="44">
        <f t="shared" si="8"/>
        <v>16</v>
      </c>
      <c r="V56" s="44">
        <f t="shared" si="9"/>
        <v>96</v>
      </c>
      <c r="W56" s="97">
        <f t="shared" si="10"/>
        <v>112</v>
      </c>
      <c r="X56" s="100">
        <f t="shared" si="11"/>
        <v>112</v>
      </c>
    </row>
    <row r="57" spans="1:24" ht="60" customHeight="1" x14ac:dyDescent="0.2">
      <c r="A57" s="642"/>
      <c r="B57" s="478"/>
      <c r="C57" s="631"/>
      <c r="D57" s="641" t="str">
        <f>Organización_Modular!F43</f>
        <v>Empaque y embalaje</v>
      </c>
      <c r="E57" s="641"/>
      <c r="F57" s="44" t="str">
        <f>_xlfn.IFNA(IF(VLOOKUP($D57,Organización_Modular!$F$10:$G$47,2,FALSE)=F$23,Itinerario!T57," ")," ")</f>
        <v xml:space="preserve"> </v>
      </c>
      <c r="G57" s="44" t="str">
        <f>_xlfn.IFNA(IF(VLOOKUP($D57,Organización_Modular!$F$10:$G$47,2,FALSE)=G$23,Itinerario!W57," ")," ")</f>
        <v xml:space="preserve"> </v>
      </c>
      <c r="H57" s="44" t="str">
        <f>_xlfn.IFNA(IF(VLOOKUP($D57,Organización_Modular!$F$10:$G$47,2,FALSE)=H$23,Itinerario!T57," ")," ")</f>
        <v xml:space="preserve"> </v>
      </c>
      <c r="I57" s="44" t="str">
        <f>_xlfn.IFNA(IF(VLOOKUP($D57,Organización_Modular!$F$10:$G$47,2,FALSE)=I$23,Itinerario!W57," ")," ")</f>
        <v xml:space="preserve"> </v>
      </c>
      <c r="J57" s="44" t="str">
        <f>_xlfn.IFNA(IF(VLOOKUP($D57,Organización_Modular!$F$10:$G$47,2,FALSE)=J$23,Itinerario!T57," ")," ")</f>
        <v xml:space="preserve"> </v>
      </c>
      <c r="K57" s="44" t="str">
        <f>_xlfn.IFNA(IF(VLOOKUP($D57,Organización_Modular!$F$10:$G$47,2,FALSE)=K$23,Itinerario!W57," ")," ")</f>
        <v xml:space="preserve"> </v>
      </c>
      <c r="L57" s="44" t="str">
        <f>_xlfn.IFNA(IF(VLOOKUP($D57,Organización_Modular!$F$10:$G$47,2,FALSE)=L$23,Itinerario!T57," ")," ")</f>
        <v xml:space="preserve"> </v>
      </c>
      <c r="M57" s="44" t="str">
        <f>_xlfn.IFNA(IF(VLOOKUP($D57,Organización_Modular!$F$10:$G$47,2,FALSE)=M$23,Itinerario!W57," ")," ")</f>
        <v xml:space="preserve"> </v>
      </c>
      <c r="N57" s="44" t="str">
        <f>_xlfn.IFNA(IF(VLOOKUP($D57,Organización_Modular!$F$10:$G$47,2,FALSE)=N$23,Itinerario!T57," ")," ")</f>
        <v xml:space="preserve"> </v>
      </c>
      <c r="O57" s="44" t="str">
        <f>_xlfn.IFNA(IF(VLOOKUP($D57,Organización_Modular!$F$10:$G$47,2,FALSE)=O$23,Itinerario!W57," ")," ")</f>
        <v xml:space="preserve"> </v>
      </c>
      <c r="P57" s="44">
        <f>_xlfn.IFNA(IF(VLOOKUP($D57,Organización_Modular!$F$10:$G$47,2,FALSE)=P$23,Itinerario!T57," ")," ")</f>
        <v>5</v>
      </c>
      <c r="Q57" s="44">
        <f>_xlfn.IFNA(IF(VLOOKUP($D57,Organización_Modular!$F$10:$G$47,2,FALSE)=Q$23,Itinerario!W57," ")," ")</f>
        <v>128</v>
      </c>
      <c r="R57" s="44">
        <f>Organización_Modular!H43</f>
        <v>2</v>
      </c>
      <c r="S57" s="44">
        <f>Organización_Modular!I43</f>
        <v>3</v>
      </c>
      <c r="T57" s="97">
        <f t="shared" si="12"/>
        <v>5</v>
      </c>
      <c r="U57" s="44">
        <f t="shared" si="8"/>
        <v>32</v>
      </c>
      <c r="V57" s="44">
        <f t="shared" si="9"/>
        <v>96</v>
      </c>
      <c r="W57" s="97">
        <f t="shared" si="10"/>
        <v>128</v>
      </c>
      <c r="X57" s="100">
        <f t="shared" si="11"/>
        <v>128</v>
      </c>
    </row>
    <row r="58" spans="1:24" ht="60" customHeight="1" x14ac:dyDescent="0.2">
      <c r="A58" s="642"/>
      <c r="B58" s="478"/>
      <c r="C58" s="630"/>
      <c r="D58" s="641" t="str">
        <f>Organización_Modular!F44</f>
        <v xml:space="preserve">Almacenamiento de productos alimentarios </v>
      </c>
      <c r="E58" s="641"/>
      <c r="F58" s="44" t="str">
        <f>_xlfn.IFNA(IF(VLOOKUP($D58,Organización_Modular!$F$10:$G$47,2,FALSE)=F$23,Itinerario!T58," ")," ")</f>
        <v xml:space="preserve"> </v>
      </c>
      <c r="G58" s="44" t="str">
        <f>_xlfn.IFNA(IF(VLOOKUP($D58,Organización_Modular!$F$10:$G$47,2,FALSE)=G$23,Itinerario!W58," ")," ")</f>
        <v xml:space="preserve"> </v>
      </c>
      <c r="H58" s="44" t="str">
        <f>_xlfn.IFNA(IF(VLOOKUP($D58,Organización_Modular!$F$10:$G$47,2,FALSE)=H$23,Itinerario!T58," ")," ")</f>
        <v xml:space="preserve"> </v>
      </c>
      <c r="I58" s="44" t="str">
        <f>_xlfn.IFNA(IF(VLOOKUP($D58,Organización_Modular!$F$10:$G$47,2,FALSE)=I$23,Itinerario!W58," ")," ")</f>
        <v xml:space="preserve"> </v>
      </c>
      <c r="J58" s="44" t="str">
        <f>_xlfn.IFNA(IF(VLOOKUP($D58,Organización_Modular!$F$10:$G$47,2,FALSE)=J$23,Itinerario!T58," ")," ")</f>
        <v xml:space="preserve"> </v>
      </c>
      <c r="K58" s="44" t="str">
        <f>_xlfn.IFNA(IF(VLOOKUP($D58,Organización_Modular!$F$10:$G$47,2,FALSE)=K$23,Itinerario!W58," ")," ")</f>
        <v xml:space="preserve"> </v>
      </c>
      <c r="L58" s="44" t="str">
        <f>_xlfn.IFNA(IF(VLOOKUP($D58,Organización_Modular!$F$10:$G$47,2,FALSE)=L$23,Itinerario!T58," ")," ")</f>
        <v xml:space="preserve"> </v>
      </c>
      <c r="M58" s="44" t="str">
        <f>_xlfn.IFNA(IF(VLOOKUP($D58,Organización_Modular!$F$10:$G$47,2,FALSE)=M$23,Itinerario!W58," ")," ")</f>
        <v xml:space="preserve"> </v>
      </c>
      <c r="N58" s="44" t="str">
        <f>_xlfn.IFNA(IF(VLOOKUP($D58,Organización_Modular!$F$10:$G$47,2,FALSE)=N$23,Itinerario!T58," ")," ")</f>
        <v xml:space="preserve"> </v>
      </c>
      <c r="O58" s="44" t="str">
        <f>_xlfn.IFNA(IF(VLOOKUP($D58,Organización_Modular!$F$10:$G$47,2,FALSE)=O$23,Itinerario!W58," ")," ")</f>
        <v xml:space="preserve"> </v>
      </c>
      <c r="P58" s="44">
        <f>_xlfn.IFNA(IF(VLOOKUP($D58,Organización_Modular!$F$10:$G$47,2,FALSE)=P$23,Itinerario!T58," ")," ")</f>
        <v>4</v>
      </c>
      <c r="Q58" s="44">
        <f>_xlfn.IFNA(IF(VLOOKUP($D58,Organización_Modular!$F$10:$G$47,2,FALSE)=Q$23,Itinerario!W58," ")," ")</f>
        <v>112</v>
      </c>
      <c r="R58" s="44">
        <f>Organización_Modular!H44</f>
        <v>1</v>
      </c>
      <c r="S58" s="44">
        <f>Organización_Modular!I44</f>
        <v>3</v>
      </c>
      <c r="T58" s="97">
        <f t="shared" si="12"/>
        <v>4</v>
      </c>
      <c r="U58" s="44">
        <f t="shared" si="8"/>
        <v>16</v>
      </c>
      <c r="V58" s="44">
        <f t="shared" si="9"/>
        <v>96</v>
      </c>
      <c r="W58" s="97">
        <f t="shared" si="10"/>
        <v>112</v>
      </c>
      <c r="X58" s="100">
        <f t="shared" si="11"/>
        <v>112</v>
      </c>
    </row>
    <row r="59" spans="1:24" ht="122.25" customHeight="1" x14ac:dyDescent="0.2">
      <c r="A59" s="642"/>
      <c r="B59" s="505" t="str">
        <f>B29</f>
        <v>Competencias para la empleabilidad</v>
      </c>
      <c r="C59" s="629" t="str">
        <f>Organización_Modular!C45</f>
        <v>CE4: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                                                                                                   CE8:1. Plantear soluciones al problema teniendo en
cuenta el logro de los objetivos considerando el bien común y sin estereotipos de género, étnicos u otros</v>
      </c>
      <c r="D59" s="682" t="str">
        <f>Organización_Modular!F45</f>
        <v>Comportamiento etico</v>
      </c>
      <c r="E59" s="683"/>
      <c r="F59" s="44"/>
      <c r="G59" s="44"/>
      <c r="H59" s="44"/>
      <c r="I59" s="44"/>
      <c r="J59" s="44"/>
      <c r="K59" s="44"/>
      <c r="L59" s="44"/>
      <c r="M59" s="44"/>
      <c r="N59" s="44">
        <f>_xlfn.IFNA(IF(VLOOKUP($D59,Organización_Modular!$F$10:$G$47,2,FALSE)=N$23,Itinerario!T59," ")," ")</f>
        <v>2</v>
      </c>
      <c r="O59" s="44">
        <f>_xlfn.IFNA(IF(VLOOKUP($D59,Organización_Modular!$F$10:$G$47,2,FALSE)=O$23,Itinerario!U59," ")," ")</f>
        <v>16</v>
      </c>
      <c r="P59" s="44" t="str">
        <f>_xlfn.IFNA(IF(VLOOKUP($D59,Organización_Modular!$F$10:$G$47,2,FALSE)=P$23,Itinerario!V59," ")," ")</f>
        <v xml:space="preserve"> </v>
      </c>
      <c r="Q59" s="44" t="str">
        <f>_xlfn.IFNA(IF(VLOOKUP($D59,Organización_Modular!$F$10:$G$47,2,FALSE)=Q$23,Itinerario!W59," ")," ")</f>
        <v xml:space="preserve"> </v>
      </c>
      <c r="R59" s="44">
        <f>Organización_Modular!H45</f>
        <v>1</v>
      </c>
      <c r="S59" s="44">
        <f>Organización_Modular!I45</f>
        <v>1</v>
      </c>
      <c r="T59" s="97">
        <f t="shared" si="12"/>
        <v>2</v>
      </c>
      <c r="U59" s="44">
        <f t="shared" si="8"/>
        <v>16</v>
      </c>
      <c r="V59" s="44">
        <f t="shared" si="9"/>
        <v>32</v>
      </c>
      <c r="W59" s="97">
        <f t="shared" si="10"/>
        <v>48</v>
      </c>
      <c r="X59" s="100"/>
    </row>
    <row r="60" spans="1:24" ht="73.5" customHeight="1" x14ac:dyDescent="0.2">
      <c r="A60" s="642"/>
      <c r="B60" s="506"/>
      <c r="C60" s="630"/>
      <c r="D60" s="641" t="str">
        <f>Organización_Modular!F46</f>
        <v>Solucion de Problemas</v>
      </c>
      <c r="E60" s="641"/>
      <c r="F60" s="44" t="str">
        <f>_xlfn.IFNA(IF(VLOOKUP($D60,Organización_Modular!$F$10:$G$47,2,FALSE)=F$23,Itinerario!T60," ")," ")</f>
        <v xml:space="preserve"> </v>
      </c>
      <c r="G60" s="44" t="str">
        <f>_xlfn.IFNA(IF(VLOOKUP($D60,Organización_Modular!$F$10:$G$47,2,FALSE)=G$23,Itinerario!W60," ")," ")</f>
        <v xml:space="preserve"> </v>
      </c>
      <c r="H60" s="44" t="str">
        <f>_xlfn.IFNA(IF(VLOOKUP($D60,Organización_Modular!$F$10:$G$47,2,FALSE)=H$23,Itinerario!T60," ")," ")</f>
        <v xml:space="preserve"> </v>
      </c>
      <c r="I60" s="44" t="str">
        <f>_xlfn.IFNA(IF(VLOOKUP($D60,Organización_Modular!$F$10:$G$47,2,FALSE)=I$23,Itinerario!W60," ")," ")</f>
        <v xml:space="preserve"> </v>
      </c>
      <c r="J60" s="44" t="str">
        <f>_xlfn.IFNA(IF(VLOOKUP($D60,Organización_Modular!$F$10:$G$47,2,FALSE)=J$23,Itinerario!T60," ")," ")</f>
        <v xml:space="preserve"> </v>
      </c>
      <c r="K60" s="44" t="str">
        <f>_xlfn.IFNA(IF(VLOOKUP($D60,Organización_Modular!$F$10:$G$47,2,FALSE)=K$23,Itinerario!W60," ")," ")</f>
        <v xml:space="preserve"> </v>
      </c>
      <c r="L60" s="44" t="str">
        <f>_xlfn.IFNA(IF(VLOOKUP($D60,Organización_Modular!$F$10:$G$47,2,FALSE)=L$23,Itinerario!T60," ")," ")</f>
        <v xml:space="preserve"> </v>
      </c>
      <c r="M60" s="44" t="str">
        <f>_xlfn.IFNA(IF(VLOOKUP($D60,Organización_Modular!$F$10:$G$47,2,FALSE)=M$23,Itinerario!W60," ")," ")</f>
        <v xml:space="preserve"> </v>
      </c>
      <c r="N60" s="44" t="str">
        <f>_xlfn.IFNA(IF(VLOOKUP($D60,Organización_Modular!$F$10:$G$47,2,FALSE)=N$23,Itinerario!T60," ")," ")</f>
        <v xml:space="preserve"> </v>
      </c>
      <c r="O60" s="44" t="str">
        <f>_xlfn.IFNA(IF(VLOOKUP($D60,Organización_Modular!$F$10:$G$47,2,FALSE)=O$23,Itinerario!W60," ")," ")</f>
        <v xml:space="preserve"> </v>
      </c>
      <c r="P60" s="44">
        <f>_xlfn.IFNA(IF(VLOOKUP($D60,Organización_Modular!$F$10:$G$47,2,FALSE)=P$23,Itinerario!T60," ")," ")</f>
        <v>2</v>
      </c>
      <c r="Q60" s="44">
        <f>_xlfn.IFNA(IF(VLOOKUP($D60,Organización_Modular!$F$10:$G$47,2,FALSE)=Q$23,Itinerario!W60," ")," ")</f>
        <v>48</v>
      </c>
      <c r="R60" s="44">
        <f>Organización_Modular!H46</f>
        <v>1</v>
      </c>
      <c r="S60" s="44">
        <f>Organización_Modular!I46</f>
        <v>1</v>
      </c>
      <c r="T60" s="97">
        <f t="shared" si="12"/>
        <v>2</v>
      </c>
      <c r="U60" s="44">
        <f t="shared" si="8"/>
        <v>16</v>
      </c>
      <c r="V60" s="44">
        <f t="shared" si="9"/>
        <v>32</v>
      </c>
      <c r="W60" s="97">
        <f t="shared" si="10"/>
        <v>48</v>
      </c>
      <c r="X60" s="100">
        <f t="shared" si="11"/>
        <v>48</v>
      </c>
    </row>
    <row r="61" spans="1:24" ht="28.5" customHeight="1" x14ac:dyDescent="0.2">
      <c r="A61" s="642"/>
      <c r="B61" s="654" t="str">
        <f>B31</f>
        <v>Experiencias formativas en situaciones reales de trabajo (ESRT)</v>
      </c>
      <c r="C61" s="655"/>
      <c r="D61" s="655"/>
      <c r="E61" s="655"/>
      <c r="F61" s="198"/>
      <c r="G61" s="198"/>
      <c r="H61" s="198"/>
      <c r="I61" s="198"/>
      <c r="J61" s="198"/>
      <c r="K61" s="198"/>
      <c r="L61" s="198"/>
      <c r="M61" s="198"/>
      <c r="N61" s="198"/>
      <c r="O61" s="198"/>
      <c r="P61" s="198"/>
      <c r="Q61" s="198"/>
      <c r="R61" s="201">
        <f>Organización_Modular!H47</f>
        <v>0</v>
      </c>
      <c r="S61" s="199">
        <v>3</v>
      </c>
      <c r="T61" s="200">
        <f t="shared" si="12"/>
        <v>3</v>
      </c>
      <c r="U61" s="199">
        <f t="shared" si="8"/>
        <v>0</v>
      </c>
      <c r="V61" s="199">
        <f t="shared" si="9"/>
        <v>96</v>
      </c>
      <c r="W61" s="200">
        <f t="shared" si="10"/>
        <v>96</v>
      </c>
      <c r="X61" s="100">
        <f t="shared" si="11"/>
        <v>96</v>
      </c>
    </row>
    <row r="62" spans="1:24" ht="128.25" customHeight="1" x14ac:dyDescent="0.2">
      <c r="A62" s="498" t="s">
        <v>152</v>
      </c>
      <c r="B62" s="498"/>
      <c r="C62" s="498"/>
      <c r="D62" s="498"/>
      <c r="E62" s="498"/>
      <c r="F62" s="498"/>
      <c r="G62" s="498"/>
      <c r="H62" s="498"/>
      <c r="I62" s="498"/>
      <c r="J62" s="498"/>
      <c r="K62" s="498"/>
      <c r="L62" s="498"/>
      <c r="M62" s="498"/>
      <c r="N62" s="498"/>
      <c r="O62" s="498"/>
      <c r="P62" s="498"/>
      <c r="Q62" s="498"/>
      <c r="R62" s="498"/>
      <c r="S62" s="498"/>
      <c r="T62" s="498"/>
      <c r="U62" s="498"/>
      <c r="V62" s="498"/>
      <c r="W62" s="498"/>
      <c r="X62" s="100" t="str">
        <f>A62</f>
        <v>Pautas generales:
1. Verificar que la redacción en los campos de: denominación del módulo, de la competencia  especifica, competencia para la empleabilidad y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 En el caso de los IES, el total de créditos y horas no debe superar el número mínimo de créditos y horas del siguiente nivel formativo, de acuerdo a la normativa.
6.En caso, la modalidad del servicio sea semipresencial,  resaltar las unidades didácticas que se desarrollen en entornos virtuales. 
*Se considera el código de la carrera del CNOF, de ser el caso.
** Llenar la celda siempre que la modalidad sea semipresencial, caso contrario dejar en blanco.</v>
      </c>
    </row>
    <row r="63" spans="1:24" ht="25.5" customHeight="1" x14ac:dyDescent="0.2">
      <c r="A63" s="643"/>
      <c r="B63" s="643"/>
      <c r="C63" s="643"/>
      <c r="D63" s="643"/>
      <c r="E63" s="643"/>
      <c r="F63" s="643"/>
      <c r="G63" s="643"/>
      <c r="H63" s="643"/>
      <c r="I63" s="643"/>
      <c r="J63" s="643"/>
      <c r="K63" s="643"/>
      <c r="L63" s="643"/>
      <c r="M63" s="643"/>
      <c r="N63" s="643"/>
      <c r="O63" s="643"/>
      <c r="P63" s="643"/>
      <c r="Q63" s="643"/>
      <c r="R63" s="643"/>
      <c r="S63" s="643"/>
      <c r="T63" s="643"/>
      <c r="U63" s="643"/>
      <c r="V63" s="643"/>
      <c r="W63" s="643"/>
      <c r="X63" s="100">
        <f>A63</f>
        <v>0</v>
      </c>
    </row>
    <row r="64" spans="1:24" ht="21" customHeight="1" x14ac:dyDescent="0.2"/>
    <row r="65" ht="21" customHeight="1" x14ac:dyDescent="0.2"/>
    <row r="66" ht="21" customHeight="1" x14ac:dyDescent="0.2"/>
  </sheetData>
  <sheetProtection formatRows="0" autoFilter="0"/>
  <autoFilter ref="A21:X62">
    <filterColumn colId="1" showButton="0"/>
    <filterColumn colId="3"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7" showButton="0"/>
    <filterColumn colId="18" showButton="0"/>
    <filterColumn colId="20" showButton="0"/>
    <filterColumn colId="21" showButton="0"/>
  </autoFilter>
  <mergeCells count="107">
    <mergeCell ref="A55:A61"/>
    <mergeCell ref="B55:B58"/>
    <mergeCell ref="D55:E55"/>
    <mergeCell ref="D56:E56"/>
    <mergeCell ref="D57:E57"/>
    <mergeCell ref="D58:E58"/>
    <mergeCell ref="D60:E60"/>
    <mergeCell ref="A39:A54"/>
    <mergeCell ref="B39:B49"/>
    <mergeCell ref="D40:E40"/>
    <mergeCell ref="D41:E41"/>
    <mergeCell ref="D42:E42"/>
    <mergeCell ref="D43:E43"/>
    <mergeCell ref="D44:E44"/>
    <mergeCell ref="D45:E45"/>
    <mergeCell ref="D48:E48"/>
    <mergeCell ref="D47:E47"/>
    <mergeCell ref="B50:B53"/>
    <mergeCell ref="D53:E53"/>
    <mergeCell ref="B54:E54"/>
    <mergeCell ref="D59:E59"/>
    <mergeCell ref="B59:B60"/>
    <mergeCell ref="C59:C60"/>
    <mergeCell ref="B36:B37"/>
    <mergeCell ref="D29:E29"/>
    <mergeCell ref="D30:E30"/>
    <mergeCell ref="A1:W1"/>
    <mergeCell ref="U21:W21"/>
    <mergeCell ref="A21:A22"/>
    <mergeCell ref="F21:Q21"/>
    <mergeCell ref="R21:T21"/>
    <mergeCell ref="B24:B28"/>
    <mergeCell ref="A13:B13"/>
    <mergeCell ref="A15:B15"/>
    <mergeCell ref="S3:W3"/>
    <mergeCell ref="T5:W5"/>
    <mergeCell ref="E5:F5"/>
    <mergeCell ref="G13:Q13"/>
    <mergeCell ref="A5:B5"/>
    <mergeCell ref="S7:W7"/>
    <mergeCell ref="L3:R3"/>
    <mergeCell ref="D21:E22"/>
    <mergeCell ref="D24:E24"/>
    <mergeCell ref="D25:E25"/>
    <mergeCell ref="D26:E26"/>
    <mergeCell ref="D27:E27"/>
    <mergeCell ref="D28:E28"/>
    <mergeCell ref="A3:B3"/>
    <mergeCell ref="C3:K3"/>
    <mergeCell ref="A9:B9"/>
    <mergeCell ref="C9:D9"/>
    <mergeCell ref="A19:B19"/>
    <mergeCell ref="G14:Q14"/>
    <mergeCell ref="G15:Q15"/>
    <mergeCell ref="G16:Q16"/>
    <mergeCell ref="G17:Q17"/>
    <mergeCell ref="A17:B17"/>
    <mergeCell ref="C5:D5"/>
    <mergeCell ref="G5:O5"/>
    <mergeCell ref="P5:S5"/>
    <mergeCell ref="A7:B7"/>
    <mergeCell ref="E9:F9"/>
    <mergeCell ref="A11:B11"/>
    <mergeCell ref="C11:O11"/>
    <mergeCell ref="C7:K7"/>
    <mergeCell ref="L7:R7"/>
    <mergeCell ref="C17:E17"/>
    <mergeCell ref="A32:A38"/>
    <mergeCell ref="A63:W63"/>
    <mergeCell ref="Y13:AJ13"/>
    <mergeCell ref="Y14:AC14"/>
    <mergeCell ref="AD14:AJ14"/>
    <mergeCell ref="A24:A31"/>
    <mergeCell ref="B32:B35"/>
    <mergeCell ref="A62:W62"/>
    <mergeCell ref="D52:E52"/>
    <mergeCell ref="D50:E50"/>
    <mergeCell ref="D51:E51"/>
    <mergeCell ref="D49:E49"/>
    <mergeCell ref="G19:Q19"/>
    <mergeCell ref="D34:E34"/>
    <mergeCell ref="D35:E35"/>
    <mergeCell ref="D36:E36"/>
    <mergeCell ref="D37:E37"/>
    <mergeCell ref="D39:E39"/>
    <mergeCell ref="D46:E46"/>
    <mergeCell ref="B38:E38"/>
    <mergeCell ref="B61:E61"/>
    <mergeCell ref="B29:B30"/>
    <mergeCell ref="B21:C22"/>
    <mergeCell ref="B31:E31"/>
    <mergeCell ref="C36:C37"/>
    <mergeCell ref="C39:C49"/>
    <mergeCell ref="C50:C53"/>
    <mergeCell ref="C55:C58"/>
    <mergeCell ref="G9:L9"/>
    <mergeCell ref="U9:W9"/>
    <mergeCell ref="M9:O9"/>
    <mergeCell ref="P9:R9"/>
    <mergeCell ref="S9:T9"/>
    <mergeCell ref="D32:E32"/>
    <mergeCell ref="D33:E33"/>
    <mergeCell ref="C13:E13"/>
    <mergeCell ref="C15:E15"/>
    <mergeCell ref="C24:C28"/>
    <mergeCell ref="C29:C30"/>
    <mergeCell ref="C32:C35"/>
  </mergeCells>
  <conditionalFormatting sqref="T17">
    <cfRule type="cellIs" dxfId="14" priority="90" operator="greaterThanOrEqual">
      <formula>200</formula>
    </cfRule>
    <cfRule type="cellIs" dxfId="13" priority="152" operator="lessThan">
      <formula>120</formula>
    </cfRule>
  </conditionalFormatting>
  <conditionalFormatting sqref="W17">
    <cfRule type="cellIs" dxfId="12" priority="89" operator="lessThan">
      <formula>2550</formula>
    </cfRule>
  </conditionalFormatting>
  <conditionalFormatting sqref="T14">
    <cfRule type="cellIs" dxfId="11" priority="151" operator="lessThan">
      <formula>89</formula>
    </cfRule>
  </conditionalFormatting>
  <conditionalFormatting sqref="T15">
    <cfRule type="cellIs" dxfId="10" priority="150" operator="lessThan">
      <formula>19</formula>
    </cfRule>
  </conditionalFormatting>
  <conditionalFormatting sqref="T16">
    <cfRule type="cellIs" dxfId="9" priority="149" operator="lessThan">
      <formula>12</formula>
    </cfRule>
  </conditionalFormatting>
  <conditionalFormatting sqref="R61">
    <cfRule type="cellIs" dxfId="8" priority="96" operator="equal">
      <formula>0</formula>
    </cfRule>
  </conditionalFormatting>
  <conditionalFormatting sqref="R54">
    <cfRule type="cellIs" dxfId="7" priority="95" operator="equal">
      <formula>0</formula>
    </cfRule>
  </conditionalFormatting>
  <conditionalFormatting sqref="R38">
    <cfRule type="cellIs" dxfId="6" priority="94" operator="equal">
      <formula>0</formula>
    </cfRule>
  </conditionalFormatting>
  <conditionalFormatting sqref="R31">
    <cfRule type="cellIs" dxfId="5" priority="93" operator="equal">
      <formula>0</formula>
    </cfRule>
  </conditionalFormatting>
  <printOptions horizontalCentered="1"/>
  <pageMargins left="0.31496062992125984" right="0.31496062992125984" top="0.35433070866141736" bottom="0.35433070866141736" header="0.31496062992125984" footer="0.31496062992125984"/>
  <pageSetup paperSize="9" scale="62" fitToHeight="0" orientation="landscape" horizontalDpi="360" verticalDpi="360" r:id="rId1"/>
  <rowBreaks count="3" manualBreakCount="3">
    <brk id="29" max="22" man="1"/>
    <brk id="48" max="22" man="1"/>
    <brk id="54" max="22" man="1"/>
  </rowBreaks>
  <ignoredErrors>
    <ignoredError sqref="R17" evalError="1"/>
    <ignoredError sqref="F26:F28 Q24:Q28 Q29:Q30 F29:F30 Q31:Q35 F31:F35 Q36:Q37 F36:F37 Q38:Q49 F38:F49 Q50:Q53 F50:F53 Q54:Q58 F54:F58 Q60 F60 Q61 F61" unlockedFormula="1"/>
    <ignoredError sqref="G24:O26 P29:P30 P24:P28 G32:O35 H27:O28 G39:O49 G38:J38 L38:O38 G31 J31:O31 H29:O30 P31:P35 G36:O37 P36:P37 P38:P49 G50:O51 P50:P53 G54:O58 P54:P57 G60:O60 P60 G61:O61 P61 G53:O53 G52:I52 L52:O52" formula="1" unlockedFormula="1"/>
    <ignoredError sqref="G27:G28 G29:G30 P5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7</vt:i4>
      </vt:variant>
    </vt:vector>
  </HeadingPairs>
  <TitlesOfParts>
    <vt:vector size="20" baseType="lpstr">
      <vt:lpstr>Perfil_Egreso</vt:lpstr>
      <vt:lpstr>Programa_Estudio</vt:lpstr>
      <vt:lpstr>Capacidades</vt:lpstr>
      <vt:lpstr>Organización_Modular</vt:lpstr>
      <vt:lpstr>M1</vt:lpstr>
      <vt:lpstr>M2</vt:lpstr>
      <vt:lpstr>M3</vt:lpstr>
      <vt:lpstr>M4</vt:lpstr>
      <vt:lpstr>Itinerario</vt:lpstr>
      <vt:lpstr>Ambiente_Equipamiento</vt:lpstr>
      <vt:lpstr>Asoc_ambiente_UD</vt:lpstr>
      <vt:lpstr>CheckUD</vt:lpstr>
      <vt:lpstr>Check Amb</vt:lpstr>
      <vt:lpstr>Ambiente_Equipamiento!Área_de_impresión</vt:lpstr>
      <vt:lpstr>Asoc_ambiente_UD!Área_de_impresión</vt:lpstr>
      <vt:lpstr>Itinerario!Área_de_impresión</vt:lpstr>
      <vt:lpstr>Organización_Modular!Área_de_impresión</vt:lpstr>
      <vt:lpstr>Perfil_Egreso!Área_de_impresión</vt:lpstr>
      <vt:lpstr>Programa_Estudio!Área_de_impresión</vt:lpstr>
      <vt:lpstr>Programa_Estudio!Títulos_a_imprimir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Paquiyauri</dc:creator>
  <cp:lastModifiedBy>Luffi</cp:lastModifiedBy>
  <cp:lastPrinted>2022-02-09T18:36:24Z</cp:lastPrinted>
  <dcterms:created xsi:type="dcterms:W3CDTF">2017-10-11T14:49:30Z</dcterms:created>
  <dcterms:modified xsi:type="dcterms:W3CDTF">2022-02-09T18:36:45Z</dcterms:modified>
</cp:coreProperties>
</file>